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C:\Users\zengi\Downloads\"/>
    </mc:Choice>
  </mc:AlternateContent>
  <xr:revisionPtr revIDLastSave="0" documentId="13_ncr:1_{8DBAF24A-E903-4501-8247-A8F032B13C26}" xr6:coauthVersionLast="47" xr6:coauthVersionMax="47" xr10:uidLastSave="{00000000-0000-0000-0000-000000000000}"/>
  <bookViews>
    <workbookView xWindow="-120" yWindow="-120" windowWidth="29040" windowHeight="15720" xr2:uid="{0600B100-D5A7-445D-AEEF-6C805D94905F}"/>
  </bookViews>
  <sheets>
    <sheet name="目次" sheetId="31" r:id="rId1"/>
    <sheet name="01.変更届" sheetId="28" r:id="rId2"/>
    <sheet name="02.専任宅地建物取引士変更届" sheetId="29" r:id="rId3"/>
    <sheet name="base" sheetId="25" state="hidden" r:id="rId4"/>
    <sheet name="daisei" sheetId="26" state="hidden" r:id="rId5"/>
    <sheet name="sentori" sheetId="27" state="hidden" r:id="rId6"/>
  </sheets>
  <externalReferences>
    <externalReference r:id="rId7"/>
    <externalReference r:id="rId8"/>
    <externalReference r:id="rId9"/>
  </externalReferences>
  <definedNames>
    <definedName name="branch_count" localSheetId="0">[1]base!$C$11</definedName>
    <definedName name="branch_count">[2]base!$C$11</definedName>
    <definedName name="capital" localSheetId="0">[1]base!$G$15</definedName>
    <definedName name="capital">[2]base!$G$15</definedName>
    <definedName name="change" localSheetId="0">[3]base!$C$4</definedName>
    <definedName name="change">base!$C$4</definedName>
    <definedName name="daihyo_after_type">base!$C$5</definedName>
    <definedName name="daihyo_before_type">base!$C$6</definedName>
    <definedName name="daihyo_nm" localSheetId="0">[3]base!$AF$17</definedName>
    <definedName name="daihyo_nm">base!$AF$17</definedName>
    <definedName name="daihyo2_after_type">base!$C$7</definedName>
    <definedName name="daihyo2_before_type">base!$C$8</definedName>
    <definedName name="daisei" localSheetId="0">[1]daisei!$A$3:$S$102</definedName>
    <definedName name="daisei">daisei!$A$4:$AK$103</definedName>
    <definedName name="deposit_type" localSheetId="0">[1]base!$C$8</definedName>
    <definedName name="deposit_type">[2]base!$C$8</definedName>
    <definedName name="email1" localSheetId="0">[1]base!$G$12</definedName>
    <definedName name="email1">[2]base!$G$12</definedName>
    <definedName name="email2" localSheetId="0">[1]base!$G$13</definedName>
    <definedName name="email2">[2]base!$G$13</definedName>
    <definedName name="hojin_kojin_type" localSheetId="0">[1]base!$C$3</definedName>
    <definedName name="hojin_kojin_type">[2]base!$C$3</definedName>
    <definedName name="hojin_open_date" localSheetId="0">[1]base!$G$14</definedName>
    <definedName name="hojin_open_date">[2]base!$G$14</definedName>
    <definedName name="industry" localSheetId="0">[1]base!$G$18</definedName>
    <definedName name="industry">[2]base!$G$18</definedName>
    <definedName name="input_date" localSheetId="0">[1]base!$C$10</definedName>
    <definedName name="input_date">base!$C$11</definedName>
    <definedName name="jug_count" localSheetId="0">[1]base!$G$17</definedName>
    <definedName name="jug_count">[2]base!$G$17</definedName>
    <definedName name="kojin_open_date" localSheetId="0">[1]base!$G$16</definedName>
    <definedName name="kojin_open_date">[2]base!$G$16</definedName>
    <definedName name="license_count" localSheetId="0">[1]base!$K$3</definedName>
    <definedName name="license_count">base!$AF$5</definedName>
    <definedName name="license_date" localSheetId="0">[1]base!$K$5</definedName>
    <definedName name="license_date">base!$AF$7</definedName>
    <definedName name="license_from" localSheetId="0">[1]base!$K$6</definedName>
    <definedName name="license_from">base!$AF$8</definedName>
    <definedName name="license_nm" localSheetId="0">[1]base!$K$2</definedName>
    <definedName name="license_nm">base!$AF$4</definedName>
    <definedName name="license_no" localSheetId="0">[1]base!$K$4</definedName>
    <definedName name="license_no">base!$AF$6</definedName>
    <definedName name="license_to" localSheetId="0">[1]base!$K$7</definedName>
    <definedName name="license_to">base!$AF$9</definedName>
    <definedName name="new_email1" localSheetId="0">[3]base!$V$2</definedName>
    <definedName name="new_email1">base!$V$2</definedName>
    <definedName name="new_email2" localSheetId="0">[3]base!$V$3</definedName>
    <definedName name="new_email2">base!$V$3</definedName>
    <definedName name="new_industry">base!$AA$2</definedName>
    <definedName name="new_shogo_kn" localSheetId="0">[3]base!$G$3</definedName>
    <definedName name="new_shogo_kn">base!$G$3</definedName>
    <definedName name="new_shogo_nm" localSheetId="0">[3]base!$G$2</definedName>
    <definedName name="new_shogo_nm">base!$G$2</definedName>
    <definedName name="new_siten_kn" localSheetId="0">[3]base!$G$5</definedName>
    <definedName name="new_siten_kn">base!$G$5</definedName>
    <definedName name="new_siten_nm" localSheetId="0">[3]base!$G$4</definedName>
    <definedName name="new_siten_nm">base!$G$4</definedName>
    <definedName name="new_szt_bnt" localSheetId="0">[3]base!$L$6</definedName>
    <definedName name="new_szt_bnt">base!$L$6</definedName>
    <definedName name="new_szt_cs" localSheetId="0">[3]base!$L$5</definedName>
    <definedName name="new_szt_cs">base!$L$5</definedName>
    <definedName name="new_szt_fax" localSheetId="0">[3]base!$Q$3</definedName>
    <definedName name="new_szt_fax">base!$Q$3</definedName>
    <definedName name="new_szt_skg" localSheetId="0">[3]base!$L$4</definedName>
    <definedName name="new_szt_skg">base!$L$4</definedName>
    <definedName name="new_szt_tat" localSheetId="0">[3]base!$L$7</definedName>
    <definedName name="new_szt_tat">base!$L$7</definedName>
    <definedName name="new_szt_tdfk" localSheetId="0">[3]base!$L$3</definedName>
    <definedName name="new_szt_tdfk">base!$L$3</definedName>
    <definedName name="new_szt_tel" localSheetId="0">[3]base!$Q$2</definedName>
    <definedName name="new_szt_tel">base!$Q$2</definedName>
    <definedName name="new_szt_zip" localSheetId="0">[3]base!$L$2</definedName>
    <definedName name="new_szt_zip">base!$L$2</definedName>
    <definedName name="old_email1" localSheetId="0">[3]base!$W$2</definedName>
    <definedName name="old_email1">base!$W$2</definedName>
    <definedName name="old_email2" localSheetId="0">[3]base!$W$3</definedName>
    <definedName name="old_email2">base!$W$3</definedName>
    <definedName name="old_industry">base!$AB$2</definedName>
    <definedName name="old_shogo_kn" localSheetId="0">[3]base!$H$3</definedName>
    <definedName name="old_shogo_kn">base!$H$3</definedName>
    <definedName name="old_shogo_nm" localSheetId="0">[3]base!$H$2</definedName>
    <definedName name="old_shogo_nm">base!$H$2</definedName>
    <definedName name="old_siten_kn" localSheetId="0">[3]base!$H$5</definedName>
    <definedName name="old_siten_kn">base!$H$5</definedName>
    <definedName name="old_siten_nm" localSheetId="0">[3]base!$H$4</definedName>
    <definedName name="old_siten_nm">base!$H$4</definedName>
    <definedName name="old_szt_bnt" localSheetId="0">[3]base!$M$6</definedName>
    <definedName name="old_szt_bnt">base!$M$6</definedName>
    <definedName name="old_szt_cs" localSheetId="0">[3]base!$M$5</definedName>
    <definedName name="old_szt_cs">base!$M$5</definedName>
    <definedName name="old_szt_fax" localSheetId="0">[3]base!$R$3</definedName>
    <definedName name="old_szt_fax">base!$R$3</definedName>
    <definedName name="old_szt_skg" localSheetId="0">[3]base!$M$4</definedName>
    <definedName name="old_szt_skg">base!$M$4</definedName>
    <definedName name="old_szt_tat" localSheetId="0">[3]base!$M$7</definedName>
    <definedName name="old_szt_tat">base!$M$7</definedName>
    <definedName name="old_szt_tdfk" localSheetId="0">[3]base!$M$3</definedName>
    <definedName name="old_szt_tdfk">base!$M$3</definedName>
    <definedName name="old_szt_tel" localSheetId="0">[3]base!$R$2</definedName>
    <definedName name="old_szt_tel">base!$R$2</definedName>
    <definedName name="old_szt_zip" localSheetId="0">[3]base!$M$2</definedName>
    <definedName name="old_szt_zip">base!$M$2</definedName>
    <definedName name="_xlnm.Print_Area" localSheetId="1">'01.変更届'!$A$1:$BA$102</definedName>
    <definedName name="_xlnm.Print_Area" localSheetId="2">'02.専任宅地建物取引士変更届'!$A$1:$BA$77</definedName>
    <definedName name="seirei_after_type">base!$C$9</definedName>
    <definedName name="seirei_before_type">base!$C$10</definedName>
    <definedName name="sentori" localSheetId="0">[1]sentori!$A$3:$V$102</definedName>
    <definedName name="sentori">sentori!$A$4:$AQ$103</definedName>
    <definedName name="shogo_kn" localSheetId="0">[1]base!$G$3</definedName>
    <definedName name="shogo_kn">[2]base!$G$3</definedName>
    <definedName name="shogo_nm" localSheetId="0">[1]base!$G$2</definedName>
    <definedName name="shogo_nm">base!$AF$2</definedName>
    <definedName name="sibu_cd">[3]base!$AI$4</definedName>
    <definedName name="stn" localSheetId="0">[3]base!$C$3</definedName>
    <definedName name="stn">base!$C$3</definedName>
    <definedName name="stn_cd" localSheetId="0">[3]base!$AI$3</definedName>
    <definedName name="stn_cd">base!$AI$3</definedName>
    <definedName name="szt_bnt" localSheetId="0">[1]base!$G$8</definedName>
    <definedName name="szt_bnt">base!$AF$14</definedName>
    <definedName name="szt_cs" localSheetId="0">[1]base!$G$7</definedName>
    <definedName name="szt_cs">base!$AF$13</definedName>
    <definedName name="szt_fax" localSheetId="0">[1]base!$G$11</definedName>
    <definedName name="szt_fax">[2]base!$G$11</definedName>
    <definedName name="szt_skg" localSheetId="0">[1]base!$G$6</definedName>
    <definedName name="szt_skg">base!$AF$12</definedName>
    <definedName name="szt_tat" localSheetId="0">[1]base!$G$9</definedName>
    <definedName name="szt_tat">base!$AF$15</definedName>
    <definedName name="szt_tdfk" localSheetId="0">[1]base!$G$5</definedName>
    <definedName name="szt_tdfk">base!$AF$11</definedName>
    <definedName name="szt_tel" localSheetId="0">[1]base!$G$10</definedName>
    <definedName name="szt_tel">base!$AF$16</definedName>
    <definedName name="szt_zip" localSheetId="0">[1]base!$G$4</definedName>
    <definedName name="szt_zip">base!$AF$10</definedName>
    <definedName name="tou_cd" localSheetId="0">[3]base!$AI$2</definedName>
    <definedName name="tou_cd">base!$AI$2</definedName>
    <definedName name="tra_notice1" localSheetId="0">[1]base!$O$2</definedName>
    <definedName name="tra_notice1">[2]base!$O$2</definedName>
    <definedName name="tra_notice2" localSheetId="0">[1]base!$O$3</definedName>
    <definedName name="tra_notice2">[2]base!$O$3</definedName>
    <definedName name="愛知県">#REF!</definedName>
    <definedName name="愛媛県">#REF!</definedName>
    <definedName name="茨城県">#REF!</definedName>
    <definedName name="岡山県">#REF!</definedName>
    <definedName name="沖縄県">#REF!</definedName>
    <definedName name="岩手県">#REF!</definedName>
    <definedName name="岐阜県">#REF!</definedName>
    <definedName name="宮崎県">#REF!</definedName>
    <definedName name="宮城県">#REF!</definedName>
    <definedName name="京都府">#REF!</definedName>
    <definedName name="熊本県">#REF!</definedName>
    <definedName name="群馬県">#REF!</definedName>
    <definedName name="広島県">#REF!</definedName>
    <definedName name="香川県">#REF!</definedName>
    <definedName name="高知県">#REF!</definedName>
    <definedName name="佐賀県">#REF!</definedName>
    <definedName name="埼玉県">#REF!</definedName>
    <definedName name="三重県">#REF!</definedName>
    <definedName name="山形県">#REF!</definedName>
    <definedName name="山口県">#REF!</definedName>
    <definedName name="山梨県">#REF!</definedName>
    <definedName name="滋賀県">#REF!</definedName>
    <definedName name="鹿児島県">#REF!</definedName>
    <definedName name="秋田県">#REF!</definedName>
    <definedName name="新潟県">#REF!</definedName>
    <definedName name="神奈川県">#REF!</definedName>
    <definedName name="青森県">#REF!</definedName>
    <definedName name="静岡県">#REF!</definedName>
    <definedName name="石川県">#REF!</definedName>
    <definedName name="千葉県">#REF!</definedName>
    <definedName name="大阪府">#REF!</definedName>
    <definedName name="大分県">#REF!</definedName>
    <definedName name="長崎県">#REF!</definedName>
    <definedName name="長野県">#REF!</definedName>
    <definedName name="鳥取県">#REF!</definedName>
    <definedName name="島根県">#REF!</definedName>
    <definedName name="東京都">#REF!</definedName>
    <definedName name="徳島県">#REF!</definedName>
    <definedName name="栃木県">#REF!</definedName>
    <definedName name="奈良県">#REF!</definedName>
    <definedName name="富山県">#REF!</definedName>
    <definedName name="福井県">#REF!</definedName>
    <definedName name="福岡県">#REF!</definedName>
    <definedName name="福島県">#REF!</definedName>
    <definedName name="兵庫県">#REF!</definedName>
    <definedName name="北海道">#REF!</definedName>
    <definedName name="和歌山県">#REF!</definedName>
  </definedNames>
  <calcPr calcId="191029"/>
</workbook>
</file>

<file path=xl/calcChain.xml><?xml version="1.0" encoding="utf-8"?>
<calcChain xmlns="http://schemas.openxmlformats.org/spreadsheetml/2006/main">
  <c r="AL13" i="28" l="1"/>
  <c r="F29" i="28"/>
  <c r="O74" i="28"/>
  <c r="AM74" i="28"/>
  <c r="N28" i="28"/>
  <c r="F26" i="28"/>
  <c r="H28" i="28"/>
  <c r="F46" i="28"/>
  <c r="K47" i="28"/>
  <c r="AW15" i="28" l="1"/>
  <c r="AQ15" i="28"/>
  <c r="AL15" i="28"/>
  <c r="AD42" i="28"/>
  <c r="F42" i="28"/>
  <c r="E15" i="28"/>
  <c r="P20" i="28"/>
  <c r="AG2" i="28"/>
  <c r="AW2" i="29"/>
  <c r="AG2" i="29"/>
  <c r="AW2" i="28"/>
  <c r="AD64" i="29"/>
  <c r="AD48" i="29"/>
  <c r="F48" i="29"/>
  <c r="AD32" i="29"/>
  <c r="F32" i="29"/>
  <c r="F64" i="29"/>
  <c r="F52" i="29"/>
  <c r="AD89" i="28"/>
  <c r="F89" i="28"/>
  <c r="AD77" i="28"/>
  <c r="F77" i="28"/>
  <c r="AD59" i="28"/>
  <c r="F59" i="28"/>
  <c r="AD49" i="28"/>
  <c r="F49" i="28"/>
  <c r="AD29" i="28"/>
  <c r="AD46" i="28"/>
  <c r="Z41" i="28"/>
  <c r="N48" i="28"/>
  <c r="H48" i="28"/>
  <c r="AM44" i="28"/>
  <c r="AD44" i="28"/>
  <c r="Y44" i="28"/>
  <c r="T44" i="28"/>
  <c r="O44" i="28"/>
  <c r="F44" i="28"/>
  <c r="F41" i="28"/>
  <c r="AT65" i="28"/>
  <c r="AL65" i="28"/>
  <c r="AD65" i="28"/>
  <c r="V65" i="28"/>
  <c r="N65" i="28"/>
  <c r="F65" i="28"/>
  <c r="AT63" i="28"/>
  <c r="AL63" i="28"/>
  <c r="AD63" i="28"/>
  <c r="V63" i="28"/>
  <c r="N63" i="28"/>
  <c r="F63" i="28"/>
  <c r="AD39" i="28"/>
  <c r="F39" i="28"/>
  <c r="AD37" i="28"/>
  <c r="F37" i="28"/>
  <c r="AT35" i="28"/>
  <c r="AL35" i="28"/>
  <c r="AD35" i="28"/>
  <c r="V35" i="28"/>
  <c r="N35" i="28"/>
  <c r="F35" i="28"/>
  <c r="AT33" i="28"/>
  <c r="AL33" i="28"/>
  <c r="AD33" i="28"/>
  <c r="V33" i="28"/>
  <c r="N33" i="28"/>
  <c r="F33" i="28"/>
  <c r="AL28" i="28"/>
  <c r="AF28" i="28"/>
  <c r="AD26" i="28"/>
  <c r="AD25" i="28"/>
  <c r="F25" i="28"/>
  <c r="V53" i="28"/>
  <c r="N53" i="28"/>
  <c r="F53" i="28"/>
  <c r="AD69" i="28"/>
  <c r="F69" i="28"/>
  <c r="AD67" i="28"/>
  <c r="F67" i="28"/>
  <c r="AL58" i="28"/>
  <c r="AF58" i="28"/>
  <c r="N58" i="28"/>
  <c r="H58" i="28"/>
  <c r="AD56" i="28"/>
  <c r="F56" i="28"/>
  <c r="AD55" i="28"/>
  <c r="F55" i="28"/>
  <c r="AI47" i="28"/>
  <c r="A18" i="28"/>
  <c r="AW72" i="29"/>
  <c r="AR72" i="29"/>
  <c r="AM72" i="29"/>
  <c r="AD72" i="29"/>
  <c r="Y72" i="29"/>
  <c r="T72" i="29"/>
  <c r="O72" i="29"/>
  <c r="F72" i="29"/>
  <c r="AR70" i="29"/>
  <c r="AE70" i="29"/>
  <c r="T70" i="29"/>
  <c r="G70" i="29"/>
  <c r="AT68" i="29"/>
  <c r="AL68" i="29"/>
  <c r="AD68" i="29"/>
  <c r="V68" i="29"/>
  <c r="N68" i="29"/>
  <c r="F68" i="29"/>
  <c r="AK63" i="29"/>
  <c r="AF63" i="29"/>
  <c r="M63" i="29"/>
  <c r="H63" i="29"/>
  <c r="AW61" i="29"/>
  <c r="AR61" i="29"/>
  <c r="AM61" i="29"/>
  <c r="AD61" i="29"/>
  <c r="Y61" i="29"/>
  <c r="T61" i="29"/>
  <c r="O61" i="29"/>
  <c r="F61" i="29"/>
  <c r="AD59" i="29"/>
  <c r="F59" i="29"/>
  <c r="AZ58" i="29"/>
  <c r="AD58" i="29"/>
  <c r="AB58" i="29"/>
  <c r="F58" i="29"/>
  <c r="AW56" i="29"/>
  <c r="AR56" i="29"/>
  <c r="AM56" i="29"/>
  <c r="AD56" i="29"/>
  <c r="Y56" i="29"/>
  <c r="T56" i="29"/>
  <c r="O56" i="29"/>
  <c r="F56" i="29"/>
  <c r="AR54" i="29"/>
  <c r="AE54" i="29"/>
  <c r="T54" i="29"/>
  <c r="G54" i="29"/>
  <c r="AT52" i="29"/>
  <c r="AL52" i="29"/>
  <c r="AD52" i="29"/>
  <c r="V52" i="29"/>
  <c r="N52" i="29"/>
  <c r="AK47" i="29"/>
  <c r="AF47" i="29"/>
  <c r="M47" i="29"/>
  <c r="H47" i="29"/>
  <c r="AW45" i="29"/>
  <c r="AR45" i="29"/>
  <c r="AM45" i="29"/>
  <c r="AD45" i="29"/>
  <c r="Y45" i="29"/>
  <c r="T45" i="29"/>
  <c r="O45" i="29"/>
  <c r="F45" i="29"/>
  <c r="AD43" i="29"/>
  <c r="F43" i="29"/>
  <c r="AZ42" i="29"/>
  <c r="AD42" i="29"/>
  <c r="AB42" i="29"/>
  <c r="F42" i="29"/>
  <c r="AW40" i="29"/>
  <c r="AR40" i="29"/>
  <c r="AM40" i="29"/>
  <c r="AD40" i="29"/>
  <c r="AR38" i="29"/>
  <c r="AE38" i="29"/>
  <c r="AT36" i="29"/>
  <c r="AL36" i="29"/>
  <c r="AD36" i="29"/>
  <c r="AK31" i="29"/>
  <c r="AF31" i="29"/>
  <c r="AW29" i="29"/>
  <c r="AR29" i="29"/>
  <c r="AM29" i="29"/>
  <c r="AD29" i="29"/>
  <c r="AZ26" i="29"/>
  <c r="AD27" i="29"/>
  <c r="AD26" i="29"/>
  <c r="Y40" i="29"/>
  <c r="T40" i="29"/>
  <c r="O40" i="29"/>
  <c r="F40" i="29"/>
  <c r="T38" i="29"/>
  <c r="G38" i="29"/>
  <c r="V36" i="29"/>
  <c r="N36" i="29"/>
  <c r="F36" i="29"/>
  <c r="M31" i="29"/>
  <c r="H31" i="29"/>
  <c r="Y29" i="29"/>
  <c r="T29" i="29"/>
  <c r="O29" i="29"/>
  <c r="F29" i="29"/>
  <c r="F27" i="29"/>
  <c r="AB26" i="29"/>
  <c r="F26" i="29"/>
  <c r="AW97" i="28" l="1"/>
  <c r="AR97" i="28"/>
  <c r="AM97" i="28"/>
  <c r="AD97" i="28"/>
  <c r="AR95" i="28"/>
  <c r="AE95" i="28"/>
  <c r="AT93" i="28"/>
  <c r="AL93" i="28"/>
  <c r="AD93" i="28"/>
  <c r="AL88" i="28"/>
  <c r="AF88" i="28"/>
  <c r="AM86" i="28"/>
  <c r="O86" i="28"/>
  <c r="AD84" i="28"/>
  <c r="T95" i="28"/>
  <c r="AT53" i="28"/>
  <c r="AL53" i="28"/>
  <c r="AD53" i="28"/>
  <c r="AL48" i="28"/>
  <c r="AF48" i="28"/>
  <c r="AW44" i="28"/>
  <c r="AR44" i="28"/>
  <c r="AX41" i="28"/>
  <c r="AD41" i="28"/>
  <c r="N88" i="28"/>
  <c r="AW86" i="28"/>
  <c r="AR86" i="28"/>
  <c r="AD86" i="28"/>
  <c r="AX83" i="28"/>
  <c r="Z83" i="28"/>
  <c r="AD83" i="28"/>
  <c r="AT81" i="28"/>
  <c r="AL81" i="28"/>
  <c r="AD81" i="28"/>
  <c r="AL76" i="28"/>
  <c r="AF76" i="28"/>
  <c r="AW74" i="28"/>
  <c r="AR74" i="28"/>
  <c r="AD74" i="28"/>
  <c r="AX71" i="28"/>
  <c r="AD72" i="28"/>
  <c r="AD71" i="28"/>
  <c r="Y97" i="28"/>
  <c r="T97" i="28"/>
  <c r="O97" i="28"/>
  <c r="F97" i="28"/>
  <c r="G95" i="28"/>
  <c r="V93" i="28"/>
  <c r="N93" i="28"/>
  <c r="F93" i="28"/>
  <c r="H88" i="28"/>
  <c r="Y86" i="28"/>
  <c r="T86" i="28"/>
  <c r="F86" i="28"/>
  <c r="F84" i="28"/>
  <c r="F83" i="28"/>
  <c r="V81" i="28"/>
  <c r="N81" i="28"/>
  <c r="F81" i="28"/>
  <c r="N76" i="28"/>
  <c r="H76" i="28"/>
  <c r="Y74" i="28"/>
  <c r="T74" i="28"/>
  <c r="F74" i="28"/>
  <c r="Z71" i="28"/>
  <c r="F72" i="28"/>
  <c r="F71" i="28"/>
  <c r="P21" i="29"/>
  <c r="J18" i="28"/>
  <c r="E18" i="28"/>
  <c r="AY18" i="28" a="1"/>
  <c r="AY18" i="28" s="1"/>
  <c r="AV18" i="28" a="1"/>
  <c r="AV18" i="28" s="1"/>
  <c r="AS18" i="28" a="1"/>
  <c r="AS18" i="28" s="1"/>
  <c r="AW16" i="29"/>
  <c r="AQ16" i="29"/>
  <c r="AL16" i="29"/>
  <c r="Y13" i="28"/>
  <c r="S13" i="28"/>
  <c r="AL14" i="29" l="1"/>
  <c r="AS19" i="29"/>
  <c r="AV19" i="29"/>
  <c r="AY19" i="29"/>
  <c r="S14" i="29"/>
  <c r="Y14" i="29"/>
  <c r="E16" i="29"/>
  <c r="E13" i="28" a="1"/>
  <c r="E13" i="28" s="1"/>
  <c r="E14" i="2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zennichi10</author>
  </authors>
  <commentList>
    <comment ref="K47" authorId="0" shapeId="0" xr:uid="{D301C854-636C-4AE6-BEA9-CEA07EE65050}">
      <text>
        <r>
          <rPr>
            <sz val="9"/>
            <color indexed="81"/>
            <rFont val="MS P ゴシック"/>
            <family val="3"/>
            <charset val="128"/>
          </rPr>
          <t>「その他」を選択した場合は入力してください。</t>
        </r>
      </text>
    </comment>
    <comment ref="AI47" authorId="0" shapeId="0" xr:uid="{53DCCE96-9DB6-4166-BA86-3EF30FCEB0FB}">
      <text>
        <r>
          <rPr>
            <sz val="9"/>
            <color indexed="81"/>
            <rFont val="MS P ゴシック"/>
            <family val="3"/>
            <charset val="128"/>
          </rPr>
          <t>「その他」を選択した場合は入力してください。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<sst xmlns="http://schemas.openxmlformats.org/spreadsheetml/2006/main" count="949" uniqueCount="426">
  <si>
    <t>国土交通大臣</t>
    <rPh sb="0" eb="2">
      <t>コクド</t>
    </rPh>
    <rPh sb="2" eb="4">
      <t>コウツウ</t>
    </rPh>
    <rPh sb="4" eb="6">
      <t>ダイジン</t>
    </rPh>
    <phoneticPr fontId="2"/>
  </si>
  <si>
    <t>青森県知事</t>
  </si>
  <si>
    <t>岩手県知事</t>
  </si>
  <si>
    <t>宮城県知事</t>
  </si>
  <si>
    <t>秋田県知事</t>
  </si>
  <si>
    <t>山形県知事</t>
  </si>
  <si>
    <t>福島県知事</t>
  </si>
  <si>
    <t>茨城県知事</t>
  </si>
  <si>
    <t>栃木県知事</t>
  </si>
  <si>
    <t>群馬県知事</t>
  </si>
  <si>
    <t>山梨県知事</t>
  </si>
  <si>
    <t>新潟県知事</t>
  </si>
  <si>
    <t>長野県知事</t>
  </si>
  <si>
    <t>石川県知事</t>
  </si>
  <si>
    <t>福井県知事</t>
  </si>
  <si>
    <t>岐阜県知事</t>
  </si>
  <si>
    <t>静岡県知事</t>
  </si>
  <si>
    <t>愛知県知事</t>
  </si>
  <si>
    <t>三重県知事</t>
  </si>
  <si>
    <t>滋賀県知事</t>
  </si>
  <si>
    <t>京都府知事</t>
  </si>
  <si>
    <t>大阪府知事</t>
  </si>
  <si>
    <t>兵庫県知事</t>
  </si>
  <si>
    <t>奈良県知事</t>
  </si>
  <si>
    <t>和歌山県知事</t>
  </si>
  <si>
    <t>鳥取県知事</t>
  </si>
  <si>
    <t>島根県知事</t>
  </si>
  <si>
    <t>岡山県知事</t>
  </si>
  <si>
    <t>広島県知事</t>
  </si>
  <si>
    <t>山口県知事</t>
  </si>
  <si>
    <t>徳島県知事</t>
  </si>
  <si>
    <t>香川県知事</t>
  </si>
  <si>
    <t>愛媛県知事</t>
  </si>
  <si>
    <t>高知県知事</t>
  </si>
  <si>
    <t>福岡県知事</t>
  </si>
  <si>
    <t>佐賀県知事</t>
  </si>
  <si>
    <t>長崎県知事</t>
  </si>
  <si>
    <t>熊本県知事</t>
  </si>
  <si>
    <t>大分県知事</t>
  </si>
  <si>
    <t>鹿児島県知事</t>
  </si>
  <si>
    <t>沖縄県知事</t>
  </si>
  <si>
    <t>統　一　コ　ー　ド</t>
    <rPh sb="0" eb="1">
      <t>トウ</t>
    </rPh>
    <rPh sb="2" eb="3">
      <t>イチ</t>
    </rPh>
    <phoneticPr fontId="2"/>
  </si>
  <si>
    <t>地方本部受付年月日</t>
    <rPh sb="0" eb="2">
      <t>チホウ</t>
    </rPh>
    <rPh sb="2" eb="4">
      <t>ホンブ</t>
    </rPh>
    <rPh sb="4" eb="6">
      <t>ウケツケ</t>
    </rPh>
    <rPh sb="6" eb="9">
      <t>ネンガッピ</t>
    </rPh>
    <phoneticPr fontId="2"/>
  </si>
  <si>
    <t>令和</t>
    <rPh sb="0" eb="2">
      <t>レイワ</t>
    </rPh>
    <phoneticPr fontId="2"/>
  </si>
  <si>
    <t>年</t>
    <rPh sb="0" eb="1">
      <t>ネン</t>
    </rPh>
    <phoneticPr fontId="2"/>
  </si>
  <si>
    <t>月</t>
    <rPh sb="0" eb="1">
      <t>ガツ</t>
    </rPh>
    <phoneticPr fontId="2"/>
  </si>
  <si>
    <t>殿</t>
    <rPh sb="0" eb="1">
      <t>トノ</t>
    </rPh>
    <phoneticPr fontId="2"/>
  </si>
  <si>
    <t>公益社団法人</t>
    <rPh sb="0" eb="2">
      <t>コウエキ</t>
    </rPh>
    <rPh sb="2" eb="4">
      <t>シャダン</t>
    </rPh>
    <rPh sb="4" eb="6">
      <t>ホウジン</t>
    </rPh>
    <phoneticPr fontId="2"/>
  </si>
  <si>
    <t>全日本不動産協会</t>
    <rPh sb="0" eb="8">
      <t>ゼンニホンフドウサンキョウカイ</t>
    </rPh>
    <phoneticPr fontId="2"/>
  </si>
  <si>
    <t>不動産保証協会</t>
    <rPh sb="0" eb="7">
      <t>フドウサンホショウキョウカイ</t>
    </rPh>
    <phoneticPr fontId="2"/>
  </si>
  <si>
    <t>北海道知事（石狩）</t>
    <rPh sb="0" eb="3">
      <t>ホッカイドウ</t>
    </rPh>
    <rPh sb="3" eb="5">
      <t>チジ</t>
    </rPh>
    <rPh sb="6" eb="8">
      <t>イシカリ</t>
    </rPh>
    <phoneticPr fontId="2"/>
  </si>
  <si>
    <t>北海道知事（渡島）</t>
    <rPh sb="0" eb="3">
      <t>ホッカイドウ</t>
    </rPh>
    <rPh sb="3" eb="5">
      <t>チジ</t>
    </rPh>
    <rPh sb="6" eb="7">
      <t>ワタリ</t>
    </rPh>
    <rPh sb="7" eb="8">
      <t>シマ</t>
    </rPh>
    <phoneticPr fontId="2"/>
  </si>
  <si>
    <t>北海道知事（檜山）</t>
  </si>
  <si>
    <t>北海道知事（後志）</t>
    <rPh sb="0" eb="3">
      <t>ホッカイドウ</t>
    </rPh>
    <rPh sb="6" eb="7">
      <t>アト</t>
    </rPh>
    <rPh sb="7" eb="8">
      <t>ココロザシ</t>
    </rPh>
    <phoneticPr fontId="2"/>
  </si>
  <si>
    <t>北海道知事（空知）</t>
    <rPh sb="0" eb="3">
      <t>ホッカイドウ</t>
    </rPh>
    <rPh sb="6" eb="8">
      <t>ソラチ</t>
    </rPh>
    <phoneticPr fontId="2"/>
  </si>
  <si>
    <t>北海道知事（上川）</t>
    <rPh sb="0" eb="3">
      <t>ホッカイドウ</t>
    </rPh>
    <rPh sb="6" eb="8">
      <t>ウエカワ</t>
    </rPh>
    <phoneticPr fontId="2"/>
  </si>
  <si>
    <t>北海道知事（留萌）</t>
  </si>
  <si>
    <t>北海道知事（宗谷）</t>
    <rPh sb="0" eb="3">
      <t>ホッカイドウ</t>
    </rPh>
    <rPh sb="6" eb="8">
      <t>ソウヤ</t>
    </rPh>
    <phoneticPr fontId="2"/>
  </si>
  <si>
    <t>北海道知事（網走）</t>
    <rPh sb="0" eb="3">
      <t>ホッカイドウ</t>
    </rPh>
    <rPh sb="6" eb="8">
      <t>アバシリ</t>
    </rPh>
    <phoneticPr fontId="2"/>
  </si>
  <si>
    <t>北海道知事（胆振）</t>
    <rPh sb="0" eb="3">
      <t>ホッカイドウ</t>
    </rPh>
    <rPh sb="6" eb="7">
      <t>タン</t>
    </rPh>
    <rPh sb="7" eb="8">
      <t>シン</t>
    </rPh>
    <phoneticPr fontId="2"/>
  </si>
  <si>
    <t>北海道知事（日高）</t>
    <rPh sb="0" eb="3">
      <t>ホッカイドウ</t>
    </rPh>
    <rPh sb="6" eb="8">
      <t>ヒダカ</t>
    </rPh>
    <phoneticPr fontId="2"/>
  </si>
  <si>
    <t>北海道知事（十勝）</t>
    <rPh sb="0" eb="3">
      <t>ホッカイドウ</t>
    </rPh>
    <rPh sb="6" eb="8">
      <t>トカチ</t>
    </rPh>
    <phoneticPr fontId="2"/>
  </si>
  <si>
    <t>北海道知事（釧路）</t>
    <rPh sb="0" eb="3">
      <t>ホッカイドウ</t>
    </rPh>
    <rPh sb="6" eb="8">
      <t>クシロ</t>
    </rPh>
    <phoneticPr fontId="2"/>
  </si>
  <si>
    <t>北海道知事（根室）</t>
    <rPh sb="0" eb="3">
      <t>ホッカイドウ</t>
    </rPh>
    <rPh sb="6" eb="8">
      <t>ネムロ</t>
    </rPh>
    <phoneticPr fontId="2"/>
  </si>
  <si>
    <t>北海道知事（オホ）</t>
    <rPh sb="0" eb="3">
      <t>ホッカイドウ</t>
    </rPh>
    <phoneticPr fontId="2"/>
  </si>
  <si>
    <t>埼玉県知事</t>
  </si>
  <si>
    <t>千葉県知事</t>
  </si>
  <si>
    <t>東京都知事</t>
  </si>
  <si>
    <t>神奈川県知事</t>
  </si>
  <si>
    <t>富山県知事</t>
  </si>
  <si>
    <t>宮崎県知事</t>
  </si>
  <si>
    <t>北海道（石狩）</t>
    <rPh sb="0" eb="3">
      <t>ホッカイドウ</t>
    </rPh>
    <rPh sb="4" eb="6">
      <t>イシカリ</t>
    </rPh>
    <phoneticPr fontId="2"/>
  </si>
  <si>
    <t>北海道（渡島）</t>
    <rPh sb="0" eb="3">
      <t>ホッカイドウ</t>
    </rPh>
    <rPh sb="4" eb="5">
      <t>ワタリ</t>
    </rPh>
    <rPh sb="5" eb="6">
      <t>シマ</t>
    </rPh>
    <phoneticPr fontId="2"/>
  </si>
  <si>
    <t>北海道（檜山）</t>
    <phoneticPr fontId="2"/>
  </si>
  <si>
    <t>北海道（後志）</t>
    <rPh sb="0" eb="3">
      <t>ホッカイドウ</t>
    </rPh>
    <rPh sb="4" eb="5">
      <t>アト</t>
    </rPh>
    <rPh sb="5" eb="6">
      <t>ココロザシ</t>
    </rPh>
    <phoneticPr fontId="2"/>
  </si>
  <si>
    <t>北海道（空知）</t>
    <rPh sb="0" eb="3">
      <t>ホッカイドウ</t>
    </rPh>
    <rPh sb="4" eb="6">
      <t>ソラチ</t>
    </rPh>
    <phoneticPr fontId="2"/>
  </si>
  <si>
    <t>北海道（上川）</t>
    <rPh sb="0" eb="3">
      <t>ホッカイドウ</t>
    </rPh>
    <rPh sb="4" eb="6">
      <t>ウエカワ</t>
    </rPh>
    <phoneticPr fontId="2"/>
  </si>
  <si>
    <t>北海道（留萌）</t>
    <phoneticPr fontId="2"/>
  </si>
  <si>
    <t>北海道（宗谷）</t>
    <rPh sb="0" eb="3">
      <t>ホッカイドウ</t>
    </rPh>
    <rPh sb="4" eb="6">
      <t>ソウヤ</t>
    </rPh>
    <phoneticPr fontId="2"/>
  </si>
  <si>
    <t>北海道（網走）</t>
    <rPh sb="0" eb="3">
      <t>ホッカイドウ</t>
    </rPh>
    <rPh sb="4" eb="6">
      <t>アバシリ</t>
    </rPh>
    <phoneticPr fontId="2"/>
  </si>
  <si>
    <t>北海道（胆振）</t>
    <rPh sb="0" eb="3">
      <t>ホッカイドウ</t>
    </rPh>
    <rPh sb="4" eb="5">
      <t>タン</t>
    </rPh>
    <rPh sb="5" eb="6">
      <t>シン</t>
    </rPh>
    <phoneticPr fontId="2"/>
  </si>
  <si>
    <t>北海道（日高）</t>
    <rPh sb="0" eb="3">
      <t>ホッカイドウ</t>
    </rPh>
    <rPh sb="4" eb="6">
      <t>ヒダカ</t>
    </rPh>
    <phoneticPr fontId="2"/>
  </si>
  <si>
    <t>北海道（十勝）</t>
    <rPh sb="0" eb="3">
      <t>ホッカイドウ</t>
    </rPh>
    <rPh sb="4" eb="6">
      <t>トカチ</t>
    </rPh>
    <phoneticPr fontId="2"/>
  </si>
  <si>
    <t>北海道（釧路）</t>
    <rPh sb="0" eb="3">
      <t>ホッカイドウ</t>
    </rPh>
    <rPh sb="4" eb="6">
      <t>クシロ</t>
    </rPh>
    <phoneticPr fontId="2"/>
  </si>
  <si>
    <t>北海道（根室）</t>
    <rPh sb="0" eb="3">
      <t>ホッカイドウ</t>
    </rPh>
    <rPh sb="4" eb="6">
      <t>ネムロ</t>
    </rPh>
    <phoneticPr fontId="2"/>
  </si>
  <si>
    <t>北海道（オホ）</t>
    <rPh sb="0" eb="3">
      <t>ホッカイドウ</t>
    </rPh>
    <phoneticPr fontId="2"/>
  </si>
  <si>
    <t>青森県</t>
    <phoneticPr fontId="2"/>
  </si>
  <si>
    <t>岩手県</t>
    <phoneticPr fontId="2"/>
  </si>
  <si>
    <t>宮城県</t>
    <phoneticPr fontId="2"/>
  </si>
  <si>
    <t>秋田県</t>
    <phoneticPr fontId="2"/>
  </si>
  <si>
    <t>福島県</t>
    <phoneticPr fontId="2"/>
  </si>
  <si>
    <t>山形県</t>
    <phoneticPr fontId="2"/>
  </si>
  <si>
    <t>茨城県</t>
    <phoneticPr fontId="2"/>
  </si>
  <si>
    <t>栃木県</t>
    <phoneticPr fontId="2"/>
  </si>
  <si>
    <t>群馬県</t>
    <phoneticPr fontId="2"/>
  </si>
  <si>
    <t>埼玉県</t>
    <phoneticPr fontId="2"/>
  </si>
  <si>
    <t>千葉県</t>
    <phoneticPr fontId="2"/>
  </si>
  <si>
    <t>東京都</t>
    <phoneticPr fontId="2"/>
  </si>
  <si>
    <t>神奈川県</t>
    <phoneticPr fontId="2"/>
  </si>
  <si>
    <t>新潟県</t>
    <phoneticPr fontId="2"/>
  </si>
  <si>
    <t>富山県</t>
    <phoneticPr fontId="2"/>
  </si>
  <si>
    <t>石川県</t>
    <phoneticPr fontId="2"/>
  </si>
  <si>
    <t>福井県</t>
    <phoneticPr fontId="2"/>
  </si>
  <si>
    <t>山梨県</t>
    <phoneticPr fontId="2"/>
  </si>
  <si>
    <t>長野県</t>
    <phoneticPr fontId="2"/>
  </si>
  <si>
    <t>岐阜県</t>
    <phoneticPr fontId="2"/>
  </si>
  <si>
    <t>静岡県</t>
    <phoneticPr fontId="2"/>
  </si>
  <si>
    <t>愛知県</t>
    <phoneticPr fontId="2"/>
  </si>
  <si>
    <t>三重県</t>
    <phoneticPr fontId="2"/>
  </si>
  <si>
    <t>滋賀県</t>
    <phoneticPr fontId="2"/>
  </si>
  <si>
    <t>京都府</t>
    <phoneticPr fontId="2"/>
  </si>
  <si>
    <t>大阪府</t>
    <phoneticPr fontId="2"/>
  </si>
  <si>
    <t>兵庫県</t>
    <phoneticPr fontId="2"/>
  </si>
  <si>
    <t>奈良県</t>
    <phoneticPr fontId="2"/>
  </si>
  <si>
    <t>和歌山県</t>
    <phoneticPr fontId="2"/>
  </si>
  <si>
    <t>鳥取県</t>
    <phoneticPr fontId="2"/>
  </si>
  <si>
    <t>島根県</t>
    <phoneticPr fontId="2"/>
  </si>
  <si>
    <t>岡山県</t>
    <phoneticPr fontId="2"/>
  </si>
  <si>
    <t>広島県</t>
    <phoneticPr fontId="2"/>
  </si>
  <si>
    <t>山口県</t>
    <phoneticPr fontId="2"/>
  </si>
  <si>
    <t>徳島県</t>
    <phoneticPr fontId="2"/>
  </si>
  <si>
    <t>香川県</t>
    <phoneticPr fontId="2"/>
  </si>
  <si>
    <t>愛媛県</t>
    <phoneticPr fontId="2"/>
  </si>
  <si>
    <t>高知県</t>
    <phoneticPr fontId="2"/>
  </si>
  <si>
    <t>福岡県</t>
    <phoneticPr fontId="2"/>
  </si>
  <si>
    <t>佐賀県</t>
    <phoneticPr fontId="2"/>
  </si>
  <si>
    <t>長崎県</t>
    <phoneticPr fontId="2"/>
  </si>
  <si>
    <t>熊本県</t>
    <phoneticPr fontId="2"/>
  </si>
  <si>
    <t>大分県</t>
    <phoneticPr fontId="2"/>
  </si>
  <si>
    <t>宮崎県</t>
    <phoneticPr fontId="2"/>
  </si>
  <si>
    <t>鹿児島県</t>
    <phoneticPr fontId="2"/>
  </si>
  <si>
    <t>沖縄県</t>
    <phoneticPr fontId="2"/>
  </si>
  <si>
    <t>日</t>
    <rPh sb="0" eb="1">
      <t>ニチ</t>
    </rPh>
    <phoneticPr fontId="2"/>
  </si>
  <si>
    <t>免許証番号</t>
    <rPh sb="0" eb="3">
      <t>メンキョショウ</t>
    </rPh>
    <rPh sb="3" eb="5">
      <t>バンゴウ</t>
    </rPh>
    <phoneticPr fontId="2"/>
  </si>
  <si>
    <t>第</t>
    <rPh sb="0" eb="1">
      <t>ダイ</t>
    </rPh>
    <phoneticPr fontId="2"/>
  </si>
  <si>
    <t>号</t>
    <rPh sb="0" eb="1">
      <t>ゴウ</t>
    </rPh>
    <phoneticPr fontId="2"/>
  </si>
  <si>
    <t>フリガナ</t>
    <phoneticPr fontId="2"/>
  </si>
  <si>
    <t>商号又は名称</t>
    <rPh sb="0" eb="2">
      <t>ショウゴウ</t>
    </rPh>
    <rPh sb="2" eb="3">
      <t>マタ</t>
    </rPh>
    <rPh sb="4" eb="6">
      <t>メイショウ</t>
    </rPh>
    <phoneticPr fontId="2"/>
  </si>
  <si>
    <t>〒</t>
    <phoneticPr fontId="2"/>
  </si>
  <si>
    <t>－</t>
    <phoneticPr fontId="2"/>
  </si>
  <si>
    <t>ＴＥＬ</t>
    <phoneticPr fontId="2"/>
  </si>
  <si>
    <t>代表者</t>
    <rPh sb="0" eb="3">
      <t>ダイヒョウシャ</t>
    </rPh>
    <phoneticPr fontId="2"/>
  </si>
  <si>
    <t>ＦＡＸ</t>
    <phoneticPr fontId="2"/>
  </si>
  <si>
    <t>生年月日</t>
    <rPh sb="0" eb="2">
      <t>セイネン</t>
    </rPh>
    <rPh sb="2" eb="4">
      <t>ガッピ</t>
    </rPh>
    <phoneticPr fontId="2"/>
  </si>
  <si>
    <t>性別</t>
    <rPh sb="0" eb="2">
      <t>セイベツ</t>
    </rPh>
    <phoneticPr fontId="2"/>
  </si>
  <si>
    <t>現住所</t>
    <rPh sb="0" eb="3">
      <t>ゲンジュウショ</t>
    </rPh>
    <phoneticPr fontId="2"/>
  </si>
  <si>
    <t>登録番号</t>
    <rPh sb="0" eb="2">
      <t>トウロク</t>
    </rPh>
    <rPh sb="2" eb="4">
      <t>バンゴウ</t>
    </rPh>
    <phoneticPr fontId="2"/>
  </si>
  <si>
    <t>本　　部　　名</t>
    <rPh sb="0" eb="1">
      <t>ホン</t>
    </rPh>
    <rPh sb="3" eb="4">
      <t>ブ</t>
    </rPh>
    <rPh sb="6" eb="7">
      <t>メイ</t>
    </rPh>
    <phoneticPr fontId="2"/>
  </si>
  <si>
    <t>地方本部承認年月日</t>
    <rPh sb="0" eb="2">
      <t>チホウ</t>
    </rPh>
    <rPh sb="2" eb="4">
      <t>ホンブ</t>
    </rPh>
    <rPh sb="4" eb="6">
      <t>ショウニン</t>
    </rPh>
    <rPh sb="6" eb="9">
      <t>ネンガッピ</t>
    </rPh>
    <phoneticPr fontId="2"/>
  </si>
  <si>
    <t>支部コード</t>
    <rPh sb="0" eb="1">
      <t>ササ</t>
    </rPh>
    <rPh sb="1" eb="2">
      <t>ブ</t>
    </rPh>
    <phoneticPr fontId="2"/>
  </si>
  <si>
    <t>変　更　届</t>
    <rPh sb="0" eb="1">
      <t>ヘン</t>
    </rPh>
    <rPh sb="2" eb="3">
      <t>サラ</t>
    </rPh>
    <rPh sb="4" eb="5">
      <t>トドケ</t>
    </rPh>
    <phoneticPr fontId="2"/>
  </si>
  <si>
    <t>公益社団法人</t>
    <rPh sb="0" eb="2">
      <t>コウエキ</t>
    </rPh>
    <rPh sb="2" eb="6">
      <t>シャダンホウジン</t>
    </rPh>
    <phoneticPr fontId="2"/>
  </si>
  <si>
    <t>(</t>
  </si>
  <si>
    <t>)</t>
  </si>
  <si>
    <t>商号
又は名称</t>
    <rPh sb="0" eb="2">
      <t>ショウゴウ</t>
    </rPh>
    <rPh sb="3" eb="4">
      <t>マタ</t>
    </rPh>
    <rPh sb="5" eb="7">
      <t>メイショウ</t>
    </rPh>
    <phoneticPr fontId="2"/>
  </si>
  <si>
    <t>本店</t>
    <rPh sb="0" eb="2">
      <t>ホンテン</t>
    </rPh>
    <phoneticPr fontId="2"/>
  </si>
  <si>
    <t>の</t>
    <phoneticPr fontId="2"/>
  </si>
  <si>
    <t>内容</t>
    <rPh sb="0" eb="2">
      <t>ナイヨウ</t>
    </rPh>
    <phoneticPr fontId="2"/>
  </si>
  <si>
    <t>変更［後］</t>
    <rPh sb="0" eb="2">
      <t>ヘンコウ</t>
    </rPh>
    <rPh sb="3" eb="4">
      <t>アト</t>
    </rPh>
    <phoneticPr fontId="2"/>
  </si>
  <si>
    <t>※変更事項のみ記入</t>
    <rPh sb="1" eb="3">
      <t>ヘンコウ</t>
    </rPh>
    <rPh sb="3" eb="5">
      <t>ジコウ</t>
    </rPh>
    <rPh sb="7" eb="9">
      <t>キニュウ</t>
    </rPh>
    <phoneticPr fontId="2"/>
  </si>
  <si>
    <t>変更［前］</t>
    <rPh sb="0" eb="2">
      <t>ヘンコウ</t>
    </rPh>
    <rPh sb="3" eb="4">
      <t>マエ</t>
    </rPh>
    <phoneticPr fontId="2"/>
  </si>
  <si>
    <t>※変更事項のみ記入</t>
    <phoneticPr fontId="2"/>
  </si>
  <si>
    <t>主たる事務所</t>
    <rPh sb="0" eb="1">
      <t>シュ</t>
    </rPh>
    <rPh sb="3" eb="6">
      <t>ジムショ</t>
    </rPh>
    <phoneticPr fontId="2"/>
  </si>
  <si>
    <t>氏名</t>
    <rPh sb="0" eb="2">
      <t>シメイ</t>
    </rPh>
    <phoneticPr fontId="2"/>
  </si>
  <si>
    <t>肩書</t>
    <rPh sb="0" eb="2">
      <t>カタガ</t>
    </rPh>
    <phoneticPr fontId="2"/>
  </si>
  <si>
    <t>その他</t>
    <rPh sb="2" eb="3">
      <t>タ</t>
    </rPh>
    <phoneticPr fontId="2"/>
  </si>
  <si>
    <t>[</t>
    <phoneticPr fontId="2"/>
  </si>
  <si>
    <t>]</t>
    <phoneticPr fontId="2"/>
  </si>
  <si>
    <t>従たる事務所</t>
    <rPh sb="0" eb="1">
      <t>ジュウ</t>
    </rPh>
    <rPh sb="3" eb="6">
      <t>ジムショ</t>
    </rPh>
    <phoneticPr fontId="2"/>
  </si>
  <si>
    <t>名称</t>
    <rPh sb="0" eb="2">
      <t>メイショウ</t>
    </rPh>
    <phoneticPr fontId="2"/>
  </si>
  <si>
    <t>政令使用人</t>
    <rPh sb="0" eb="2">
      <t>セイレイ</t>
    </rPh>
    <rPh sb="2" eb="5">
      <t>シヨウニン</t>
    </rPh>
    <phoneticPr fontId="2"/>
  </si>
  <si>
    <t>専任宅地建物取引士</t>
    <rPh sb="0" eb="2">
      <t>センニン</t>
    </rPh>
    <rPh sb="2" eb="4">
      <t>タクチ</t>
    </rPh>
    <rPh sb="4" eb="6">
      <t>タテモノ</t>
    </rPh>
    <rPh sb="6" eb="8">
      <t>トリヒキ</t>
    </rPh>
    <rPh sb="8" eb="9">
      <t>シ</t>
    </rPh>
    <phoneticPr fontId="2"/>
  </si>
  <si>
    <t>行政庁届出年月日</t>
    <rPh sb="0" eb="3">
      <t>ギョウセイチョウ</t>
    </rPh>
    <rPh sb="3" eb="4">
      <t>トド</t>
    </rPh>
    <rPh sb="4" eb="5">
      <t>デ</t>
    </rPh>
    <rPh sb="5" eb="8">
      <t>ネンガッピ</t>
    </rPh>
    <phoneticPr fontId="2"/>
  </si>
  <si>
    <t>月</t>
    <rPh sb="0" eb="1">
      <t>ツキ</t>
    </rPh>
    <phoneticPr fontId="2"/>
  </si>
  <si>
    <t>専任宅地建物取引士　変更届</t>
    <rPh sb="0" eb="2">
      <t>センニン</t>
    </rPh>
    <rPh sb="2" eb="4">
      <t>タクチ</t>
    </rPh>
    <rPh sb="4" eb="6">
      <t>タテモノ</t>
    </rPh>
    <rPh sb="6" eb="8">
      <t>トリヒキ</t>
    </rPh>
    <rPh sb="8" eb="9">
      <t>シ</t>
    </rPh>
    <rPh sb="10" eb="11">
      <t>ヘン</t>
    </rPh>
    <rPh sb="11" eb="12">
      <t>サラ</t>
    </rPh>
    <rPh sb="12" eb="13">
      <t>トドケ</t>
    </rPh>
    <phoneticPr fontId="2"/>
  </si>
  <si>
    <t>※専任宅地建物取引士の変更が２名以上の場合使用して下さい。</t>
    <rPh sb="1" eb="3">
      <t>センニン</t>
    </rPh>
    <rPh sb="3" eb="5">
      <t>タクチ</t>
    </rPh>
    <rPh sb="5" eb="7">
      <t>タテモノ</t>
    </rPh>
    <rPh sb="7" eb="9">
      <t>トリヒキ</t>
    </rPh>
    <rPh sb="9" eb="10">
      <t>シ</t>
    </rPh>
    <rPh sb="11" eb="13">
      <t>ヘンコウ</t>
    </rPh>
    <rPh sb="15" eb="16">
      <t>メイ</t>
    </rPh>
    <rPh sb="16" eb="18">
      <t>イジョウ</t>
    </rPh>
    <rPh sb="19" eb="21">
      <t>バアイ</t>
    </rPh>
    <rPh sb="21" eb="23">
      <t>シヨウ</t>
    </rPh>
    <rPh sb="25" eb="26">
      <t>クダ</t>
    </rPh>
    <phoneticPr fontId="2"/>
  </si>
  <si>
    <t>支店</t>
    <rPh sb="0" eb="2">
      <t>シテン</t>
    </rPh>
    <phoneticPr fontId="2"/>
  </si>
  <si>
    <t>変更</t>
    <rPh sb="0" eb="2">
      <t>ヘンコウ</t>
    </rPh>
    <phoneticPr fontId="2"/>
  </si>
  <si>
    <t>追加</t>
    <rPh sb="0" eb="2">
      <t>ツイカ</t>
    </rPh>
    <phoneticPr fontId="2"/>
  </si>
  <si>
    <t>を届出いたします。</t>
    <rPh sb="1" eb="2">
      <t>トド</t>
    </rPh>
    <rPh sb="2" eb="3">
      <t>デ</t>
    </rPh>
    <phoneticPr fontId="2"/>
  </si>
  <si>
    <r>
      <t>支店の名称</t>
    </r>
    <r>
      <rPr>
        <sz val="7"/>
        <rFont val="ＭＳ 明朝"/>
        <family val="1"/>
        <charset val="128"/>
      </rPr>
      <t>（※支店の変更の場合）</t>
    </r>
    <rPh sb="0" eb="2">
      <t>シテン</t>
    </rPh>
    <rPh sb="3" eb="5">
      <t>メイショウ</t>
    </rPh>
    <rPh sb="7" eb="9">
      <t>シテン</t>
    </rPh>
    <rPh sb="10" eb="12">
      <t>ヘンコウ</t>
    </rPh>
    <rPh sb="13" eb="15">
      <t>バアイ</t>
    </rPh>
    <phoneticPr fontId="2"/>
  </si>
  <si>
    <t>商　号
又は名称</t>
    <rPh sb="0" eb="1">
      <t>ショウ</t>
    </rPh>
    <rPh sb="2" eb="3">
      <t>ゴウ</t>
    </rPh>
    <rPh sb="4" eb="5">
      <t>マタ</t>
    </rPh>
    <rPh sb="6" eb="8">
      <t>メイショウ</t>
    </rPh>
    <phoneticPr fontId="2"/>
  </si>
  <si>
    <t>登　録
年月日</t>
    <rPh sb="0" eb="1">
      <t>ノボル</t>
    </rPh>
    <rPh sb="2" eb="3">
      <t>ト</t>
    </rPh>
    <rPh sb="4" eb="7">
      <t>ネンガッピ</t>
    </rPh>
    <phoneticPr fontId="2"/>
  </si>
  <si>
    <t>登　録
年月日</t>
    <rPh sb="0" eb="1">
      <t>ノボル</t>
    </rPh>
    <rPh sb="2" eb="3">
      <t>ロク</t>
    </rPh>
    <rPh sb="4" eb="7">
      <t>ネンガッピ</t>
    </rPh>
    <phoneticPr fontId="2"/>
  </si>
  <si>
    <t>福島県</t>
    <rPh sb="0" eb="3">
      <t>フクシマケン</t>
    </rPh>
    <phoneticPr fontId="2"/>
  </si>
  <si>
    <t>茨城県</t>
    <rPh sb="0" eb="3">
      <t>イバラキケン</t>
    </rPh>
    <phoneticPr fontId="2"/>
  </si>
  <si>
    <t>栃木県</t>
    <rPh sb="0" eb="3">
      <t>トチギケン</t>
    </rPh>
    <phoneticPr fontId="2"/>
  </si>
  <si>
    <t>群馬県</t>
    <rPh sb="0" eb="3">
      <t>グンマケン</t>
    </rPh>
    <phoneticPr fontId="2"/>
  </si>
  <si>
    <t>埼玉県</t>
    <rPh sb="0" eb="3">
      <t>サイタマケン</t>
    </rPh>
    <phoneticPr fontId="2"/>
  </si>
  <si>
    <t>千葉県</t>
    <rPh sb="0" eb="3">
      <t>チバケン</t>
    </rPh>
    <phoneticPr fontId="2"/>
  </si>
  <si>
    <t>東京都</t>
    <rPh sb="0" eb="3">
      <t>トウキョウト</t>
    </rPh>
    <phoneticPr fontId="2"/>
  </si>
  <si>
    <t>神奈川県</t>
    <rPh sb="0" eb="4">
      <t>カナガワケン</t>
    </rPh>
    <phoneticPr fontId="2"/>
  </si>
  <si>
    <t>新潟県</t>
    <rPh sb="0" eb="3">
      <t>ニイガタケン</t>
    </rPh>
    <phoneticPr fontId="2"/>
  </si>
  <si>
    <t>富山県</t>
    <rPh sb="0" eb="3">
      <t>トヤマケン</t>
    </rPh>
    <phoneticPr fontId="2"/>
  </si>
  <si>
    <t>石川県</t>
    <rPh sb="0" eb="3">
      <t>イシカワケン</t>
    </rPh>
    <phoneticPr fontId="2"/>
  </si>
  <si>
    <t>福井県</t>
    <rPh sb="0" eb="3">
      <t>フクイケン</t>
    </rPh>
    <phoneticPr fontId="2"/>
  </si>
  <si>
    <t>山梨県</t>
    <rPh sb="0" eb="3">
      <t>ヤマナシケン</t>
    </rPh>
    <phoneticPr fontId="2"/>
  </si>
  <si>
    <t>長野県</t>
    <rPh sb="0" eb="3">
      <t>ナガノケン</t>
    </rPh>
    <phoneticPr fontId="2"/>
  </si>
  <si>
    <t>岐阜県</t>
    <rPh sb="0" eb="3">
      <t>ギフケン</t>
    </rPh>
    <phoneticPr fontId="2"/>
  </si>
  <si>
    <t>静岡県</t>
    <rPh sb="0" eb="3">
      <t>シズオカケン</t>
    </rPh>
    <phoneticPr fontId="2"/>
  </si>
  <si>
    <t>愛知県</t>
    <rPh sb="0" eb="3">
      <t>アイチケン</t>
    </rPh>
    <phoneticPr fontId="2"/>
  </si>
  <si>
    <t>三重県</t>
    <rPh sb="0" eb="3">
      <t>ミエケン</t>
    </rPh>
    <phoneticPr fontId="2"/>
  </si>
  <si>
    <t>滋賀県</t>
    <rPh sb="0" eb="3">
      <t>シガケン</t>
    </rPh>
    <phoneticPr fontId="2"/>
  </si>
  <si>
    <t>京都府</t>
    <rPh sb="0" eb="3">
      <t>キョウトフ</t>
    </rPh>
    <phoneticPr fontId="2"/>
  </si>
  <si>
    <t>大阪府</t>
    <rPh sb="0" eb="3">
      <t>オオサカフ</t>
    </rPh>
    <phoneticPr fontId="2"/>
  </si>
  <si>
    <t>兵庫県</t>
    <rPh sb="0" eb="3">
      <t>ヒョウゴケン</t>
    </rPh>
    <phoneticPr fontId="2"/>
  </si>
  <si>
    <t>奈良県</t>
    <rPh sb="0" eb="3">
      <t>ナラケン</t>
    </rPh>
    <phoneticPr fontId="2"/>
  </si>
  <si>
    <t>鳥取県</t>
    <rPh sb="0" eb="3">
      <t>トットリケン</t>
    </rPh>
    <phoneticPr fontId="2"/>
  </si>
  <si>
    <t>島根県</t>
    <rPh sb="0" eb="3">
      <t>シマネケン</t>
    </rPh>
    <phoneticPr fontId="2"/>
  </si>
  <si>
    <t>岡山県</t>
    <rPh sb="0" eb="3">
      <t>オカヤマケン</t>
    </rPh>
    <phoneticPr fontId="2"/>
  </si>
  <si>
    <t>広島県</t>
    <rPh sb="0" eb="3">
      <t>ヒロシマケン</t>
    </rPh>
    <phoneticPr fontId="2"/>
  </si>
  <si>
    <t>山口県</t>
    <rPh sb="0" eb="3">
      <t>ヤマグチケン</t>
    </rPh>
    <phoneticPr fontId="2"/>
  </si>
  <si>
    <t>徳島県</t>
    <rPh sb="0" eb="3">
      <t>トクシマケン</t>
    </rPh>
    <phoneticPr fontId="2"/>
  </si>
  <si>
    <t>香川県</t>
    <rPh sb="0" eb="3">
      <t>カガワケン</t>
    </rPh>
    <phoneticPr fontId="2"/>
  </si>
  <si>
    <t>愛媛県</t>
    <rPh sb="0" eb="3">
      <t>エヒメケン</t>
    </rPh>
    <phoneticPr fontId="2"/>
  </si>
  <si>
    <t>高知県</t>
    <rPh sb="0" eb="3">
      <t>コウチケン</t>
    </rPh>
    <phoneticPr fontId="2"/>
  </si>
  <si>
    <t>福岡県</t>
    <rPh sb="0" eb="3">
      <t>フクオカケン</t>
    </rPh>
    <phoneticPr fontId="2"/>
  </si>
  <si>
    <t>佐賀県</t>
    <rPh sb="0" eb="3">
      <t>サガケン</t>
    </rPh>
    <phoneticPr fontId="2"/>
  </si>
  <si>
    <t>長崎県</t>
    <rPh sb="0" eb="3">
      <t>ナガサキケン</t>
    </rPh>
    <phoneticPr fontId="2"/>
  </si>
  <si>
    <t>熊本県</t>
    <rPh sb="0" eb="3">
      <t>クマモトケン</t>
    </rPh>
    <phoneticPr fontId="2"/>
  </si>
  <si>
    <t>大分県</t>
    <rPh sb="0" eb="3">
      <t>オオイタケン</t>
    </rPh>
    <phoneticPr fontId="2"/>
  </si>
  <si>
    <t>宮崎県</t>
    <rPh sb="0" eb="3">
      <t>ミヤザキケン</t>
    </rPh>
    <phoneticPr fontId="2"/>
  </si>
  <si>
    <t>鹿児島県</t>
    <rPh sb="0" eb="4">
      <t>カゴシマケン</t>
    </rPh>
    <phoneticPr fontId="2"/>
  </si>
  <si>
    <t>沖縄県</t>
    <rPh sb="0" eb="3">
      <t>オキナワケン</t>
    </rPh>
    <phoneticPr fontId="2"/>
  </si>
  <si>
    <t>▼選択</t>
    <rPh sb="0" eb="3">
      <t>キゴウセンタク</t>
    </rPh>
    <phoneticPr fontId="2"/>
  </si>
  <si>
    <t>メ ー ル
アドレス①</t>
    <phoneticPr fontId="2"/>
  </si>
  <si>
    <t>メ ー ル
アドレス②</t>
    <phoneticPr fontId="2"/>
  </si>
  <si>
    <t>和歌山県</t>
    <rPh sb="0" eb="4">
      <t>ワカヤマケン</t>
    </rPh>
    <phoneticPr fontId="2"/>
  </si>
  <si>
    <r>
      <rPr>
        <sz val="10"/>
        <color theme="1"/>
        <rFont val="ＭＳ 明朝"/>
        <family val="1"/>
        <charset val="128"/>
      </rPr>
      <t>所在地</t>
    </r>
    <r>
      <rPr>
        <sz val="8"/>
        <color theme="1"/>
        <rFont val="ＭＳ 明朝"/>
        <family val="1"/>
        <charset val="128"/>
      </rPr>
      <t xml:space="preserve">
</t>
    </r>
    <r>
      <rPr>
        <sz val="7"/>
        <color indexed="8"/>
        <rFont val="ＭＳ 明朝"/>
        <family val="1"/>
        <charset val="128"/>
      </rPr>
      <t>（ビル名）</t>
    </r>
    <rPh sb="0" eb="3">
      <t>ショザイチ</t>
    </rPh>
    <rPh sb="7" eb="8">
      <t>メイ</t>
    </rPh>
    <phoneticPr fontId="2"/>
  </si>
  <si>
    <t>TEL</t>
    <phoneticPr fontId="32"/>
  </si>
  <si>
    <t>メールアドレス</t>
    <phoneticPr fontId="32"/>
  </si>
  <si>
    <t>所在地</t>
    <rPh sb="0" eb="3">
      <t>ショザイチ</t>
    </rPh>
    <phoneticPr fontId="32"/>
  </si>
  <si>
    <t>都道府県</t>
    <rPh sb="0" eb="4">
      <t>トドウフケン</t>
    </rPh>
    <phoneticPr fontId="32"/>
  </si>
  <si>
    <t>市区郡</t>
    <rPh sb="0" eb="3">
      <t>シクグン</t>
    </rPh>
    <phoneticPr fontId="32"/>
  </si>
  <si>
    <t>町村</t>
    <rPh sb="0" eb="2">
      <t>チョウソン</t>
    </rPh>
    <phoneticPr fontId="32"/>
  </si>
  <si>
    <t>番地</t>
    <rPh sb="0" eb="2">
      <t>バンチ</t>
    </rPh>
    <phoneticPr fontId="32"/>
  </si>
  <si>
    <t>建物名</t>
    <rPh sb="0" eb="3">
      <t>タテモノメイ</t>
    </rPh>
    <phoneticPr fontId="32"/>
  </si>
  <si>
    <t>FAX</t>
    <phoneticPr fontId="32"/>
  </si>
  <si>
    <t>メールアドレス2</t>
    <phoneticPr fontId="32"/>
  </si>
  <si>
    <t>事業の種類</t>
    <rPh sb="0" eb="2">
      <t>ジギョウ</t>
    </rPh>
    <rPh sb="3" eb="5">
      <t>シュルイ</t>
    </rPh>
    <phoneticPr fontId="32"/>
  </si>
  <si>
    <t>代表者</t>
    <rPh sb="0" eb="3">
      <t>ダイヒョウシャ</t>
    </rPh>
    <phoneticPr fontId="32"/>
  </si>
  <si>
    <t>代表者2</t>
    <rPh sb="0" eb="3">
      <t>ダイヒョウシャ</t>
    </rPh>
    <phoneticPr fontId="32"/>
  </si>
  <si>
    <t>政令使用人</t>
    <rPh sb="0" eb="5">
      <t>セイレイシヨウニン</t>
    </rPh>
    <phoneticPr fontId="32"/>
  </si>
  <si>
    <t>設定</t>
    <rPh sb="0" eb="2">
      <t>セッテイ</t>
    </rPh>
    <phoneticPr fontId="32"/>
  </si>
  <si>
    <t>支店</t>
    <rPh sb="0" eb="2">
      <t>シテン</t>
    </rPh>
    <phoneticPr fontId="32"/>
  </si>
  <si>
    <t>変更する事項</t>
    <phoneticPr fontId="32"/>
  </si>
  <si>
    <t>変更する代表者</t>
    <phoneticPr fontId="32"/>
  </si>
  <si>
    <t>変更後の代表者</t>
    <phoneticPr fontId="32"/>
  </si>
  <si>
    <t>変更後の代表者2</t>
    <phoneticPr fontId="32"/>
  </si>
  <si>
    <t>変更後の現代表者2</t>
    <rPh sb="4" eb="5">
      <t>ゲン</t>
    </rPh>
    <phoneticPr fontId="32"/>
  </si>
  <si>
    <t>代表者に関する変更</t>
    <rPh sb="0" eb="3">
      <t>ダイヒョウシャ</t>
    </rPh>
    <rPh sb="4" eb="5">
      <t>カン</t>
    </rPh>
    <rPh sb="7" eb="9">
      <t>ヘンコウ</t>
    </rPh>
    <phoneticPr fontId="32"/>
  </si>
  <si>
    <t>政令使用人に関する変更</t>
    <rPh sb="0" eb="2">
      <t>セイレイ</t>
    </rPh>
    <rPh sb="2" eb="4">
      <t>シヨウ</t>
    </rPh>
    <rPh sb="4" eb="5">
      <t>ニン</t>
    </rPh>
    <rPh sb="6" eb="7">
      <t>カン</t>
    </rPh>
    <rPh sb="9" eb="11">
      <t>ヘンコウ</t>
    </rPh>
    <phoneticPr fontId="32"/>
  </si>
  <si>
    <t>変更後の政令使用人</t>
    <phoneticPr fontId="32"/>
  </si>
  <si>
    <t>変更後の現政令使用人</t>
    <rPh sb="4" eb="5">
      <t>ゲン</t>
    </rPh>
    <phoneticPr fontId="32"/>
  </si>
  <si>
    <t>商号・支店名</t>
    <rPh sb="0" eb="2">
      <t>ショウゴウ</t>
    </rPh>
    <rPh sb="3" eb="6">
      <t>シテンメイ</t>
    </rPh>
    <phoneticPr fontId="32"/>
  </si>
  <si>
    <t>郵便番号</t>
    <phoneticPr fontId="32"/>
  </si>
  <si>
    <t>TEL・FAX</t>
    <phoneticPr fontId="32"/>
  </si>
  <si>
    <t>事業の種類</t>
    <phoneticPr fontId="32"/>
  </si>
  <si>
    <t>変更する事務所</t>
    <rPh sb="0" eb="2">
      <t>ヘンコウ</t>
    </rPh>
    <rPh sb="4" eb="6">
      <t>ジム</t>
    </rPh>
    <rPh sb="6" eb="7">
      <t>ショ</t>
    </rPh>
    <phoneticPr fontId="32"/>
  </si>
  <si>
    <t>※注意事項</t>
    <phoneticPr fontId="2"/>
  </si>
  <si>
    <t>一般社団法人全国不動産協会の会員である場合及び全日本不動産政治連盟に加入している場合は</t>
    <phoneticPr fontId="2"/>
  </si>
  <si>
    <t>本届出の提出によりそれぞれの団体についても変更となります。</t>
    <rPh sb="0" eb="2">
      <t>ホントド</t>
    </rPh>
    <rPh sb="2" eb="3">
      <t>デ</t>
    </rPh>
    <rPh sb="4" eb="6">
      <t>テイシュツ</t>
    </rPh>
    <rPh sb="14" eb="16">
      <t>ダンタイ</t>
    </rPh>
    <rPh sb="21" eb="23">
      <t>ヘンコウ</t>
    </rPh>
    <phoneticPr fontId="2"/>
  </si>
  <si>
    <t>専任取引士1</t>
    <rPh sb="0" eb="5">
      <t>センニントリヒキシ</t>
    </rPh>
    <phoneticPr fontId="32"/>
  </si>
  <si>
    <t>専任取引士2</t>
    <rPh sb="0" eb="5">
      <t>センニントリヒキシ</t>
    </rPh>
    <phoneticPr fontId="32"/>
  </si>
  <si>
    <t>専任取引士3</t>
    <rPh sb="0" eb="5">
      <t>センニントリヒキシ</t>
    </rPh>
    <phoneticPr fontId="32"/>
  </si>
  <si>
    <t>専任取引士4</t>
    <rPh sb="0" eb="5">
      <t>センニントリヒキシ</t>
    </rPh>
    <phoneticPr fontId="32"/>
  </si>
  <si>
    <t>専任取引士5</t>
    <rPh sb="0" eb="5">
      <t>センニントリヒキシ</t>
    </rPh>
    <phoneticPr fontId="32"/>
  </si>
  <si>
    <t>専任取引士6</t>
    <rPh sb="0" eb="5">
      <t>センニントリヒキシ</t>
    </rPh>
    <phoneticPr fontId="32"/>
  </si>
  <si>
    <t>専任取引士7</t>
    <rPh sb="0" eb="5">
      <t>センニントリヒキシ</t>
    </rPh>
    <phoneticPr fontId="32"/>
  </si>
  <si>
    <t>専任取引士8</t>
    <rPh sb="0" eb="5">
      <t>センニントリヒキシ</t>
    </rPh>
    <phoneticPr fontId="32"/>
  </si>
  <si>
    <t>専任取引士9</t>
    <rPh sb="0" eb="5">
      <t>センニントリヒキシ</t>
    </rPh>
    <phoneticPr fontId="32"/>
  </si>
  <si>
    <t>専任取引士10</t>
    <rPh sb="0" eb="5">
      <t>センニントリヒキシ</t>
    </rPh>
    <phoneticPr fontId="32"/>
  </si>
  <si>
    <t>専任取引士11</t>
    <rPh sb="0" eb="5">
      <t>センニントリヒキシ</t>
    </rPh>
    <phoneticPr fontId="32"/>
  </si>
  <si>
    <t>専任取引士12</t>
    <rPh sb="0" eb="5">
      <t>センニントリヒキシ</t>
    </rPh>
    <phoneticPr fontId="32"/>
  </si>
  <si>
    <t>専任取引士13</t>
    <rPh sb="0" eb="5">
      <t>センニントリヒキシ</t>
    </rPh>
    <phoneticPr fontId="32"/>
  </si>
  <si>
    <t>専任取引士14</t>
    <rPh sb="0" eb="5">
      <t>センニントリヒキシ</t>
    </rPh>
    <phoneticPr fontId="32"/>
  </si>
  <si>
    <t>専任取引士15</t>
    <rPh sb="0" eb="5">
      <t>センニントリヒキシ</t>
    </rPh>
    <phoneticPr fontId="32"/>
  </si>
  <si>
    <t>専任取引士16</t>
    <rPh sb="0" eb="5">
      <t>センニントリヒキシ</t>
    </rPh>
    <phoneticPr fontId="32"/>
  </si>
  <si>
    <t>専任取引士17</t>
    <rPh sb="0" eb="5">
      <t>センニントリヒキシ</t>
    </rPh>
    <phoneticPr fontId="32"/>
  </si>
  <si>
    <t>専任取引士18</t>
    <rPh sb="0" eb="5">
      <t>センニントリヒキシ</t>
    </rPh>
    <phoneticPr fontId="32"/>
  </si>
  <si>
    <t>専任取引士19</t>
    <rPh sb="0" eb="5">
      <t>センニントリヒキシ</t>
    </rPh>
    <phoneticPr fontId="32"/>
  </si>
  <si>
    <t>専任取引士20</t>
    <rPh sb="0" eb="5">
      <t>センニントリヒキシ</t>
    </rPh>
    <phoneticPr fontId="32"/>
  </si>
  <si>
    <t>専任取引士21</t>
    <rPh sb="0" eb="5">
      <t>センニントリヒキシ</t>
    </rPh>
    <phoneticPr fontId="32"/>
  </si>
  <si>
    <t>専任取引士22</t>
    <rPh sb="0" eb="5">
      <t>センニントリヒキシ</t>
    </rPh>
    <phoneticPr fontId="32"/>
  </si>
  <si>
    <t>専任取引士23</t>
    <rPh sb="0" eb="5">
      <t>センニントリヒキシ</t>
    </rPh>
    <phoneticPr fontId="32"/>
  </si>
  <si>
    <t>専任取引士24</t>
    <rPh sb="0" eb="5">
      <t>センニントリヒキシ</t>
    </rPh>
    <phoneticPr fontId="32"/>
  </si>
  <si>
    <t>専任取引士25</t>
    <rPh sb="0" eb="5">
      <t>センニントリヒキシ</t>
    </rPh>
    <phoneticPr fontId="32"/>
  </si>
  <si>
    <t>専任取引士26</t>
    <rPh sb="0" eb="5">
      <t>センニントリヒキシ</t>
    </rPh>
    <phoneticPr fontId="32"/>
  </si>
  <si>
    <t>専任取引士27</t>
    <rPh sb="0" eb="5">
      <t>センニントリヒキシ</t>
    </rPh>
    <phoneticPr fontId="32"/>
  </si>
  <si>
    <t>専任取引士28</t>
    <rPh sb="0" eb="5">
      <t>センニントリヒキシ</t>
    </rPh>
    <phoneticPr fontId="32"/>
  </si>
  <si>
    <t>専任取引士29</t>
    <rPh sb="0" eb="5">
      <t>センニントリヒキシ</t>
    </rPh>
    <phoneticPr fontId="32"/>
  </si>
  <si>
    <t>専任取引士30</t>
    <rPh sb="0" eb="5">
      <t>センニントリヒキシ</t>
    </rPh>
    <phoneticPr fontId="32"/>
  </si>
  <si>
    <t>専任取引士31</t>
    <rPh sb="0" eb="5">
      <t>センニントリヒキシ</t>
    </rPh>
    <phoneticPr fontId="32"/>
  </si>
  <si>
    <t>専任取引士32</t>
    <rPh sb="0" eb="5">
      <t>センニントリヒキシ</t>
    </rPh>
    <phoneticPr fontId="32"/>
  </si>
  <si>
    <t>専任取引士33</t>
    <rPh sb="0" eb="5">
      <t>センニントリヒキシ</t>
    </rPh>
    <phoneticPr fontId="32"/>
  </si>
  <si>
    <t>専任取引士34</t>
    <rPh sb="0" eb="5">
      <t>センニントリヒキシ</t>
    </rPh>
    <phoneticPr fontId="32"/>
  </si>
  <si>
    <t>専任取引士35</t>
    <rPh sb="0" eb="5">
      <t>センニントリヒキシ</t>
    </rPh>
    <phoneticPr fontId="32"/>
  </si>
  <si>
    <t>専任取引士36</t>
    <rPh sb="0" eb="5">
      <t>センニントリヒキシ</t>
    </rPh>
    <phoneticPr fontId="32"/>
  </si>
  <si>
    <t>専任取引士37</t>
    <rPh sb="0" eb="5">
      <t>センニントリヒキシ</t>
    </rPh>
    <phoneticPr fontId="32"/>
  </si>
  <si>
    <t>専任取引士38</t>
    <rPh sb="0" eb="5">
      <t>センニントリヒキシ</t>
    </rPh>
    <phoneticPr fontId="32"/>
  </si>
  <si>
    <t>専任取引士39</t>
    <rPh sb="0" eb="5">
      <t>センニントリヒキシ</t>
    </rPh>
    <phoneticPr fontId="32"/>
  </si>
  <si>
    <t>専任取引士40</t>
    <rPh sb="0" eb="5">
      <t>センニントリヒキシ</t>
    </rPh>
    <phoneticPr fontId="32"/>
  </si>
  <si>
    <t>専任取引士41</t>
    <rPh sb="0" eb="5">
      <t>センニントリヒキシ</t>
    </rPh>
    <phoneticPr fontId="32"/>
  </si>
  <si>
    <t>専任取引士42</t>
    <rPh sb="0" eb="5">
      <t>センニントリヒキシ</t>
    </rPh>
    <phoneticPr fontId="32"/>
  </si>
  <si>
    <t>専任取引士43</t>
    <rPh sb="0" eb="5">
      <t>センニントリヒキシ</t>
    </rPh>
    <phoneticPr fontId="32"/>
  </si>
  <si>
    <t>専任取引士44</t>
    <rPh sb="0" eb="5">
      <t>センニントリヒキシ</t>
    </rPh>
    <phoneticPr fontId="32"/>
  </si>
  <si>
    <t>専任取引士45</t>
    <rPh sb="0" eb="5">
      <t>センニントリヒキシ</t>
    </rPh>
    <phoneticPr fontId="32"/>
  </si>
  <si>
    <t>専任取引士46</t>
    <rPh sb="0" eb="5">
      <t>センニントリヒキシ</t>
    </rPh>
    <phoneticPr fontId="32"/>
  </si>
  <si>
    <t>専任取引士47</t>
    <rPh sb="0" eb="5">
      <t>センニントリヒキシ</t>
    </rPh>
    <phoneticPr fontId="32"/>
  </si>
  <si>
    <t>専任取引士48</t>
    <rPh sb="0" eb="5">
      <t>センニントリヒキシ</t>
    </rPh>
    <phoneticPr fontId="32"/>
  </si>
  <si>
    <t>専任取引士49</t>
    <rPh sb="0" eb="5">
      <t>センニントリヒキシ</t>
    </rPh>
    <phoneticPr fontId="32"/>
  </si>
  <si>
    <t>専任取引士50</t>
    <rPh sb="0" eb="5">
      <t>センニントリヒキシ</t>
    </rPh>
    <phoneticPr fontId="32"/>
  </si>
  <si>
    <t>専任取引士51</t>
    <rPh sb="0" eb="5">
      <t>センニントリヒキシ</t>
    </rPh>
    <phoneticPr fontId="32"/>
  </si>
  <si>
    <t>専任取引士52</t>
    <rPh sb="0" eb="5">
      <t>センニントリヒキシ</t>
    </rPh>
    <phoneticPr fontId="32"/>
  </si>
  <si>
    <t>専任取引士53</t>
    <rPh sb="0" eb="5">
      <t>センニントリヒキシ</t>
    </rPh>
    <phoneticPr fontId="32"/>
  </si>
  <si>
    <t>専任取引士54</t>
    <rPh sb="0" eb="5">
      <t>センニントリヒキシ</t>
    </rPh>
    <phoneticPr fontId="32"/>
  </si>
  <si>
    <t>専任取引士55</t>
    <rPh sb="0" eb="5">
      <t>センニントリヒキシ</t>
    </rPh>
    <phoneticPr fontId="32"/>
  </si>
  <si>
    <t>専任取引士56</t>
    <rPh sb="0" eb="5">
      <t>センニントリヒキシ</t>
    </rPh>
    <phoneticPr fontId="32"/>
  </si>
  <si>
    <t>専任取引士57</t>
    <rPh sb="0" eb="5">
      <t>センニントリヒキシ</t>
    </rPh>
    <phoneticPr fontId="32"/>
  </si>
  <si>
    <t>専任取引士58</t>
    <rPh sb="0" eb="5">
      <t>センニントリヒキシ</t>
    </rPh>
    <phoneticPr fontId="32"/>
  </si>
  <si>
    <t>専任取引士59</t>
    <rPh sb="0" eb="5">
      <t>センニントリヒキシ</t>
    </rPh>
    <phoneticPr fontId="32"/>
  </si>
  <si>
    <t>専任取引士60</t>
    <rPh sb="0" eb="5">
      <t>センニントリヒキシ</t>
    </rPh>
    <phoneticPr fontId="32"/>
  </si>
  <si>
    <t>専任取引士61</t>
    <rPh sb="0" eb="5">
      <t>センニントリヒキシ</t>
    </rPh>
    <phoneticPr fontId="32"/>
  </si>
  <si>
    <t>専任取引士62</t>
    <rPh sb="0" eb="5">
      <t>センニントリヒキシ</t>
    </rPh>
    <phoneticPr fontId="32"/>
  </si>
  <si>
    <t>専任取引士63</t>
    <rPh sb="0" eb="5">
      <t>センニントリヒキシ</t>
    </rPh>
    <phoneticPr fontId="32"/>
  </si>
  <si>
    <t>専任取引士64</t>
    <rPh sb="0" eb="5">
      <t>センニントリヒキシ</t>
    </rPh>
    <phoneticPr fontId="32"/>
  </si>
  <si>
    <t>専任取引士65</t>
    <rPh sb="0" eb="5">
      <t>センニントリヒキシ</t>
    </rPh>
    <phoneticPr fontId="32"/>
  </si>
  <si>
    <t>専任取引士66</t>
    <rPh sb="0" eb="5">
      <t>センニントリヒキシ</t>
    </rPh>
    <phoneticPr fontId="32"/>
  </si>
  <si>
    <t>専任取引士67</t>
    <rPh sb="0" eb="5">
      <t>センニントリヒキシ</t>
    </rPh>
    <phoneticPr fontId="32"/>
  </si>
  <si>
    <t>専任取引士68</t>
    <rPh sb="0" eb="5">
      <t>センニントリヒキシ</t>
    </rPh>
    <phoneticPr fontId="32"/>
  </si>
  <si>
    <t>専任取引士69</t>
    <rPh sb="0" eb="5">
      <t>センニントリヒキシ</t>
    </rPh>
    <phoneticPr fontId="32"/>
  </si>
  <si>
    <t>専任取引士70</t>
    <rPh sb="0" eb="5">
      <t>センニントリヒキシ</t>
    </rPh>
    <phoneticPr fontId="32"/>
  </si>
  <si>
    <t>専任取引士71</t>
    <rPh sb="0" eb="5">
      <t>センニントリヒキシ</t>
    </rPh>
    <phoneticPr fontId="32"/>
  </si>
  <si>
    <t>専任取引士72</t>
    <rPh sb="0" eb="5">
      <t>センニントリヒキシ</t>
    </rPh>
    <phoneticPr fontId="32"/>
  </si>
  <si>
    <t>専任取引士73</t>
    <rPh sb="0" eb="5">
      <t>センニントリヒキシ</t>
    </rPh>
    <phoneticPr fontId="32"/>
  </si>
  <si>
    <t>専任取引士74</t>
    <rPh sb="0" eb="5">
      <t>センニントリヒキシ</t>
    </rPh>
    <phoneticPr fontId="32"/>
  </si>
  <si>
    <t>専任取引士75</t>
    <rPh sb="0" eb="5">
      <t>センニントリヒキシ</t>
    </rPh>
    <phoneticPr fontId="32"/>
  </si>
  <si>
    <t>専任取引士76</t>
    <rPh sb="0" eb="5">
      <t>センニントリヒキシ</t>
    </rPh>
    <phoneticPr fontId="32"/>
  </si>
  <si>
    <t>専任取引士77</t>
    <rPh sb="0" eb="5">
      <t>センニントリヒキシ</t>
    </rPh>
    <phoneticPr fontId="32"/>
  </si>
  <si>
    <t>専任取引士78</t>
    <rPh sb="0" eb="5">
      <t>センニントリヒキシ</t>
    </rPh>
    <phoneticPr fontId="32"/>
  </si>
  <si>
    <t>専任取引士79</t>
    <rPh sb="0" eb="5">
      <t>センニントリヒキシ</t>
    </rPh>
    <phoneticPr fontId="32"/>
  </si>
  <si>
    <t>専任取引士80</t>
    <rPh sb="0" eb="5">
      <t>センニントリヒキシ</t>
    </rPh>
    <phoneticPr fontId="32"/>
  </si>
  <si>
    <t>専任取引士81</t>
    <rPh sb="0" eb="5">
      <t>センニントリヒキシ</t>
    </rPh>
    <phoneticPr fontId="32"/>
  </si>
  <si>
    <t>専任取引士82</t>
    <rPh sb="0" eb="5">
      <t>センニントリヒキシ</t>
    </rPh>
    <phoneticPr fontId="32"/>
  </si>
  <si>
    <t>専任取引士83</t>
    <rPh sb="0" eb="5">
      <t>センニントリヒキシ</t>
    </rPh>
    <phoneticPr fontId="32"/>
  </si>
  <si>
    <t>専任取引士84</t>
    <rPh sb="0" eb="5">
      <t>センニントリヒキシ</t>
    </rPh>
    <phoneticPr fontId="32"/>
  </si>
  <si>
    <t>専任取引士85</t>
    <rPh sb="0" eb="5">
      <t>センニントリヒキシ</t>
    </rPh>
    <phoneticPr fontId="32"/>
  </si>
  <si>
    <t>専任取引士86</t>
    <rPh sb="0" eb="5">
      <t>センニントリヒキシ</t>
    </rPh>
    <phoneticPr fontId="32"/>
  </si>
  <si>
    <t>専任取引士87</t>
    <rPh sb="0" eb="5">
      <t>センニントリヒキシ</t>
    </rPh>
    <phoneticPr fontId="32"/>
  </si>
  <si>
    <t>専任取引士88</t>
    <rPh sb="0" eb="5">
      <t>センニントリヒキシ</t>
    </rPh>
    <phoneticPr fontId="32"/>
  </si>
  <si>
    <t>専任取引士89</t>
    <rPh sb="0" eb="5">
      <t>センニントリヒキシ</t>
    </rPh>
    <phoneticPr fontId="32"/>
  </si>
  <si>
    <t>専任取引士90</t>
    <rPh sb="0" eb="5">
      <t>センニントリヒキシ</t>
    </rPh>
    <phoneticPr fontId="32"/>
  </si>
  <si>
    <t>専任取引士91</t>
    <rPh sb="0" eb="5">
      <t>センニントリヒキシ</t>
    </rPh>
    <phoneticPr fontId="32"/>
  </si>
  <si>
    <t>専任取引士92</t>
    <rPh sb="0" eb="5">
      <t>センニントリヒキシ</t>
    </rPh>
    <phoneticPr fontId="32"/>
  </si>
  <si>
    <t>専任取引士93</t>
    <rPh sb="0" eb="5">
      <t>センニントリヒキシ</t>
    </rPh>
    <phoneticPr fontId="32"/>
  </si>
  <si>
    <t>専任取引士94</t>
    <rPh sb="0" eb="5">
      <t>センニントリヒキシ</t>
    </rPh>
    <phoneticPr fontId="32"/>
  </si>
  <si>
    <t>専任取引士95</t>
    <rPh sb="0" eb="5">
      <t>センニントリヒキシ</t>
    </rPh>
    <phoneticPr fontId="32"/>
  </si>
  <si>
    <t>専任取引士96</t>
    <rPh sb="0" eb="5">
      <t>センニントリヒキシ</t>
    </rPh>
    <phoneticPr fontId="32"/>
  </si>
  <si>
    <t>専任取引士97</t>
    <rPh sb="0" eb="5">
      <t>センニントリヒキシ</t>
    </rPh>
    <phoneticPr fontId="32"/>
  </si>
  <si>
    <t>専任取引士98</t>
    <rPh sb="0" eb="5">
      <t>センニントリヒキシ</t>
    </rPh>
    <phoneticPr fontId="32"/>
  </si>
  <si>
    <t>専任取引士99</t>
    <rPh sb="0" eb="5">
      <t>センニントリヒキシ</t>
    </rPh>
    <phoneticPr fontId="32"/>
  </si>
  <si>
    <t>専任取引士100</t>
    <rPh sb="0" eb="5">
      <t>センニントリヒキシ</t>
    </rPh>
    <phoneticPr fontId="32"/>
  </si>
  <si>
    <r>
      <rPr>
        <sz val="11"/>
        <color theme="1"/>
        <rFont val="游ゴシック"/>
        <family val="3"/>
      </rPr>
      <t>商号</t>
    </r>
    <rPh sb="0" eb="2">
      <t>ショウゴウ</t>
    </rPh>
    <phoneticPr fontId="0"/>
  </si>
  <si>
    <r>
      <rPr>
        <sz val="11"/>
        <color theme="1"/>
        <rFont val="游ゴシック"/>
        <family val="3"/>
      </rPr>
      <t>カナ</t>
    </r>
    <phoneticPr fontId="0"/>
  </si>
  <si>
    <t>支店名</t>
    <rPh sb="0" eb="3">
      <t>シテンメイ</t>
    </rPh>
    <phoneticPr fontId="0"/>
  </si>
  <si>
    <r>
      <rPr>
        <sz val="11"/>
        <color theme="1"/>
        <rFont val="游ゴシック"/>
        <family val="3"/>
      </rPr>
      <t>氏名</t>
    </r>
    <rPh sb="0" eb="2">
      <t>シメイ</t>
    </rPh>
    <phoneticPr fontId="0"/>
  </si>
  <si>
    <r>
      <rPr>
        <sz val="11"/>
        <color theme="1"/>
        <rFont val="游ゴシック"/>
        <family val="3"/>
      </rPr>
      <t>性別</t>
    </r>
    <rPh sb="0" eb="2">
      <t>セイベツ</t>
    </rPh>
    <phoneticPr fontId="0"/>
  </si>
  <si>
    <r>
      <rPr>
        <sz val="11"/>
        <color theme="1"/>
        <rFont val="游ゴシック"/>
        <family val="3"/>
      </rPr>
      <t>生年月日</t>
    </r>
    <rPh sb="0" eb="4">
      <t>セイネンガッピ</t>
    </rPh>
    <phoneticPr fontId="0"/>
  </si>
  <si>
    <r>
      <rPr>
        <sz val="11"/>
        <color theme="1"/>
        <rFont val="游ゴシック"/>
        <family val="3"/>
      </rPr>
      <t>肩書き</t>
    </r>
    <rPh sb="0" eb="2">
      <t>カタガ</t>
    </rPh>
    <phoneticPr fontId="0"/>
  </si>
  <si>
    <r>
      <rPr>
        <sz val="11"/>
        <color theme="1"/>
        <rFont val="游ゴシック"/>
        <family val="3"/>
      </rPr>
      <t>現住所</t>
    </r>
    <rPh sb="0" eb="3">
      <t>ゲンジュウショ</t>
    </rPh>
    <phoneticPr fontId="0"/>
  </si>
  <si>
    <r>
      <rPr>
        <sz val="11"/>
        <color theme="1"/>
        <rFont val="游ゴシック"/>
        <family val="3"/>
      </rPr>
      <t>TEL</t>
    </r>
    <phoneticPr fontId="0"/>
  </si>
  <si>
    <r>
      <rPr>
        <sz val="11"/>
        <color theme="1"/>
        <rFont val="游ゴシック"/>
        <family val="3"/>
      </rPr>
      <t>旧姓表記</t>
    </r>
    <rPh sb="0" eb="4">
      <t>キュウセイヒョウキ</t>
    </rPh>
    <phoneticPr fontId="0"/>
  </si>
  <si>
    <r>
      <rPr>
        <sz val="11"/>
        <color theme="1"/>
        <rFont val="游ゴシック"/>
        <family val="3"/>
      </rPr>
      <t>その他</t>
    </r>
    <rPh sb="2" eb="3">
      <t>タ</t>
    </rPh>
    <phoneticPr fontId="0"/>
  </si>
  <si>
    <r>
      <rPr>
        <sz val="11"/>
        <color theme="1"/>
        <rFont val="游ゴシック"/>
        <family val="3"/>
      </rPr>
      <t>国内・国外</t>
    </r>
    <rPh sb="0" eb="2">
      <t>コクナイ</t>
    </rPh>
    <rPh sb="3" eb="5">
      <t>コクガイ</t>
    </rPh>
    <phoneticPr fontId="0"/>
  </si>
  <si>
    <r>
      <rPr>
        <sz val="11"/>
        <color theme="1"/>
        <rFont val="游ゴシック"/>
        <family val="3"/>
      </rPr>
      <t>郵便番号</t>
    </r>
    <rPh sb="0" eb="4">
      <t>ユウビンバンゴウ</t>
    </rPh>
    <phoneticPr fontId="0"/>
  </si>
  <si>
    <r>
      <rPr>
        <sz val="11"/>
        <color theme="1"/>
        <rFont val="游ゴシック"/>
        <family val="3"/>
      </rPr>
      <t>都道府県</t>
    </r>
    <rPh sb="0" eb="4">
      <t>トドウフケン</t>
    </rPh>
    <phoneticPr fontId="0"/>
  </si>
  <si>
    <r>
      <rPr>
        <sz val="11"/>
        <color theme="1"/>
        <rFont val="游ゴシック"/>
        <family val="3"/>
      </rPr>
      <t>市区郡</t>
    </r>
    <rPh sb="0" eb="3">
      <t>シクグン</t>
    </rPh>
    <phoneticPr fontId="0"/>
  </si>
  <si>
    <r>
      <rPr>
        <sz val="11"/>
        <color theme="1"/>
        <rFont val="游ゴシック"/>
        <family val="3"/>
      </rPr>
      <t>町村</t>
    </r>
    <rPh sb="0" eb="2">
      <t>チョウソン</t>
    </rPh>
    <phoneticPr fontId="0"/>
  </si>
  <si>
    <r>
      <rPr>
        <sz val="11"/>
        <color theme="1"/>
        <rFont val="游ゴシック"/>
        <family val="3"/>
      </rPr>
      <t>番地</t>
    </r>
    <rPh sb="0" eb="2">
      <t>バンチ</t>
    </rPh>
    <phoneticPr fontId="0"/>
  </si>
  <si>
    <r>
      <rPr>
        <sz val="11"/>
        <color theme="1"/>
        <rFont val="游ゴシック"/>
        <family val="3"/>
      </rPr>
      <t>建物名</t>
    </r>
    <rPh sb="0" eb="3">
      <t>タテモノメイ</t>
    </rPh>
    <phoneticPr fontId="0"/>
  </si>
  <si>
    <r>
      <rPr>
        <sz val="11"/>
        <color theme="1"/>
        <rFont val="游ゴシック"/>
        <family val="3"/>
      </rPr>
      <t>国外</t>
    </r>
    <rPh sb="0" eb="2">
      <t>コクガイ</t>
    </rPh>
    <phoneticPr fontId="0"/>
  </si>
  <si>
    <r>
      <rPr>
        <sz val="11"/>
        <color theme="1"/>
        <rFont val="游ゴシック"/>
        <family val="3"/>
      </rPr>
      <t>登録番号</t>
    </r>
    <rPh sb="0" eb="4">
      <t>トウロクバンゴウ</t>
    </rPh>
    <phoneticPr fontId="0"/>
  </si>
  <si>
    <r>
      <rPr>
        <sz val="11"/>
        <color theme="1"/>
        <rFont val="游ゴシック"/>
        <family val="3"/>
      </rPr>
      <t>登録年月日</t>
    </r>
    <rPh sb="0" eb="5">
      <t>トウロクネンガッピ</t>
    </rPh>
    <phoneticPr fontId="0"/>
  </si>
  <si>
    <t>町村</t>
    <rPh sb="0" eb="2">
      <t>チョウソン</t>
    </rPh>
    <phoneticPr fontId="0"/>
  </si>
  <si>
    <t>番地</t>
    <rPh sb="0" eb="2">
      <t>バンチ</t>
    </rPh>
    <phoneticPr fontId="0"/>
  </si>
  <si>
    <t>建物名</t>
    <rPh sb="0" eb="3">
      <t>タテモノメイ</t>
    </rPh>
    <phoneticPr fontId="0"/>
  </si>
  <si>
    <r>
      <rPr>
        <sz val="11"/>
        <color theme="1"/>
        <rFont val="游ゴシック"/>
        <family val="3"/>
      </rPr>
      <t>免許権者</t>
    </r>
    <rPh sb="0" eb="4">
      <t>メンキョケンシャ</t>
    </rPh>
    <phoneticPr fontId="0"/>
  </si>
  <si>
    <r>
      <rPr>
        <sz val="11"/>
        <color theme="1"/>
        <rFont val="游ゴシック"/>
        <family val="3"/>
      </rPr>
      <t>免許番号</t>
    </r>
    <rPh sb="0" eb="4">
      <t>メンキョバンゴウ</t>
    </rPh>
    <phoneticPr fontId="0"/>
  </si>
  <si>
    <t>入力日</t>
    <rPh sb="0" eb="3">
      <t>ニュウリョクビ</t>
    </rPh>
    <phoneticPr fontId="32"/>
  </si>
  <si>
    <r>
      <rPr>
        <sz val="11"/>
        <color theme="1"/>
        <rFont val="游ゴシック"/>
        <family val="3"/>
      </rPr>
      <t>免許回次</t>
    </r>
    <phoneticPr fontId="0"/>
  </si>
  <si>
    <r>
      <rPr>
        <sz val="11"/>
        <color theme="1"/>
        <rFont val="游ゴシック"/>
        <family val="3"/>
      </rPr>
      <t>免許年月日</t>
    </r>
    <rPh sb="0" eb="5">
      <t>メンキョネンガッピ</t>
    </rPh>
    <phoneticPr fontId="0"/>
  </si>
  <si>
    <r>
      <rPr>
        <sz val="11"/>
        <color theme="1"/>
        <rFont val="游ゴシック"/>
        <family val="3"/>
      </rPr>
      <t>免許有効期限</t>
    </r>
    <rPh sb="0" eb="6">
      <t>メンキョユウコウキゲン</t>
    </rPh>
    <phoneticPr fontId="0"/>
  </si>
  <si>
    <r>
      <rPr>
        <sz val="11"/>
        <color theme="1"/>
        <rFont val="游ゴシック"/>
        <family val="3"/>
      </rPr>
      <t>自</t>
    </r>
    <rPh sb="0" eb="1">
      <t>ジ</t>
    </rPh>
    <phoneticPr fontId="0"/>
  </si>
  <si>
    <r>
      <rPr>
        <sz val="11"/>
        <color theme="1"/>
        <rFont val="游ゴシック"/>
        <family val="3"/>
      </rPr>
      <t>至</t>
    </r>
    <rPh sb="0" eb="1">
      <t>イタル</t>
    </rPh>
    <phoneticPr fontId="0"/>
  </si>
  <si>
    <t>変更後</t>
    <rPh sb="0" eb="3">
      <t>ヘンコウゴ</t>
    </rPh>
    <phoneticPr fontId="32"/>
  </si>
  <si>
    <t>変更前</t>
    <rPh sb="0" eb="3">
      <t>ヘンコウマエ</t>
    </rPh>
    <phoneticPr fontId="32"/>
  </si>
  <si>
    <t>本店</t>
    <rPh sb="0" eb="2">
      <t>ホンテン</t>
    </rPh>
    <phoneticPr fontId="32"/>
  </si>
  <si>
    <r>
      <rPr>
        <sz val="11"/>
        <color theme="1"/>
        <rFont val="游ゴシック"/>
        <family val="3"/>
      </rPr>
      <t>所在地</t>
    </r>
    <rPh sb="0" eb="3">
      <t>ショザイチ</t>
    </rPh>
    <phoneticPr fontId="0"/>
  </si>
  <si>
    <t>代表者</t>
    <rPh sb="0" eb="3">
      <t>ダイヒョウシャ</t>
    </rPh>
    <phoneticPr fontId="0"/>
  </si>
  <si>
    <t>〒</t>
  </si>
  <si>
    <t>－</t>
  </si>
  <si>
    <t>性別</t>
  </si>
  <si>
    <t>年</t>
  </si>
  <si>
    <t>月</t>
  </si>
  <si>
    <t>日</t>
  </si>
  <si>
    <t>第</t>
  </si>
  <si>
    <t>号</t>
  </si>
  <si>
    <t>変更前</t>
    <phoneticPr fontId="32"/>
  </si>
  <si>
    <t>漢字（現姓＋名前）</t>
    <phoneticPr fontId="0"/>
  </si>
  <si>
    <t>カナ（現姓＋名前）</t>
    <phoneticPr fontId="0"/>
  </si>
  <si>
    <t>カナ（旧姓＋名前）</t>
    <phoneticPr fontId="0"/>
  </si>
  <si>
    <t>漢字（旧姓＋名前）</t>
    <phoneticPr fontId="0"/>
  </si>
  <si>
    <t>統一コード</t>
    <rPh sb="0" eb="2">
      <t>トウイツ</t>
    </rPh>
    <phoneticPr fontId="0"/>
  </si>
  <si>
    <t>本支店コード</t>
    <rPh sb="0" eb="3">
      <t>ホンシテン</t>
    </rPh>
    <phoneticPr fontId="0"/>
  </si>
  <si>
    <t>会員情報</t>
    <rPh sb="0" eb="4">
      <t>カイインジョウホウ</t>
    </rPh>
    <phoneticPr fontId="32"/>
  </si>
  <si>
    <t>No.</t>
    <phoneticPr fontId="32"/>
  </si>
  <si>
    <t>提　出　書　類</t>
    <rPh sb="0" eb="1">
      <t>テイ</t>
    </rPh>
    <rPh sb="2" eb="3">
      <t>デ</t>
    </rPh>
    <rPh sb="4" eb="5">
      <t>ショ</t>
    </rPh>
    <rPh sb="6" eb="7">
      <t>ルイ</t>
    </rPh>
    <phoneticPr fontId="32"/>
  </si>
  <si>
    <t>必　要　部　数</t>
    <rPh sb="0" eb="1">
      <t>ヒツ</t>
    </rPh>
    <rPh sb="2" eb="3">
      <t>カナメ</t>
    </rPh>
    <rPh sb="4" eb="5">
      <t>ブ</t>
    </rPh>
    <rPh sb="6" eb="7">
      <t>スウ</t>
    </rPh>
    <phoneticPr fontId="32"/>
  </si>
  <si>
    <t>変更届</t>
    <rPh sb="0" eb="2">
      <t>ヘンコウ</t>
    </rPh>
    <rPh sb="2" eb="3">
      <t>トドケ</t>
    </rPh>
    <phoneticPr fontId="32"/>
  </si>
  <si>
    <t>１部</t>
    <rPh sb="1" eb="2">
      <t>ブ</t>
    </rPh>
    <phoneticPr fontId="32"/>
  </si>
  <si>
    <t>専任宅地建物取引士届　( ※ 専任宅建士が２名以上の場合記入 )</t>
    <rPh sb="0" eb="2">
      <t>センニン</t>
    </rPh>
    <rPh sb="2" eb="4">
      <t>タクチ</t>
    </rPh>
    <rPh sb="4" eb="6">
      <t>タテモノ</t>
    </rPh>
    <rPh sb="6" eb="8">
      <t>トリヒキ</t>
    </rPh>
    <rPh sb="8" eb="9">
      <t>シ</t>
    </rPh>
    <rPh sb="9" eb="10">
      <t>トドケ</t>
    </rPh>
    <rPh sb="15" eb="17">
      <t>センニン</t>
    </rPh>
    <rPh sb="17" eb="19">
      <t>タッケン</t>
    </rPh>
    <rPh sb="19" eb="20">
      <t>シ</t>
    </rPh>
    <rPh sb="23" eb="25">
      <t>イジョウ</t>
    </rPh>
    <phoneticPr fontId="32"/>
  </si>
  <si>
    <t>宅建士証のコピー</t>
    <rPh sb="0" eb="2">
      <t>タッケン</t>
    </rPh>
    <rPh sb="2" eb="4">
      <t>シショウ</t>
    </rPh>
    <phoneticPr fontId="32"/>
  </si>
  <si>
    <r>
      <t>ご自身でご用意いただく書類(専任宅建士の</t>
    </r>
    <r>
      <rPr>
        <b/>
        <u val="double"/>
        <sz val="14"/>
        <color theme="1"/>
        <rFont val="ＭＳ ゴシック"/>
        <family val="3"/>
        <charset val="128"/>
      </rPr>
      <t>就任</t>
    </r>
    <r>
      <rPr>
        <b/>
        <sz val="14"/>
        <color theme="1"/>
        <rFont val="ＭＳ ゴシック"/>
        <family val="3"/>
        <charset val="128"/>
      </rPr>
      <t>の場合)</t>
    </r>
    <rPh sb="1" eb="3">
      <t>ジシン</t>
    </rPh>
    <rPh sb="5" eb="7">
      <t>ヨウイ</t>
    </rPh>
    <rPh sb="11" eb="13">
      <t>ショルイ</t>
    </rPh>
    <rPh sb="14" eb="16">
      <t>センニン</t>
    </rPh>
    <rPh sb="16" eb="18">
      <t>タッケン</t>
    </rPh>
    <rPh sb="18" eb="19">
      <t>シ</t>
    </rPh>
    <rPh sb="20" eb="22">
      <t>シュウニン</t>
    </rPh>
    <rPh sb="23" eb="25">
      <t>バアイ</t>
    </rPh>
    <phoneticPr fontId="32"/>
  </si>
  <si>
    <r>
      <t>ご自身でご用意いただく書類(専任宅建士の</t>
    </r>
    <r>
      <rPr>
        <b/>
        <u val="double"/>
        <sz val="14"/>
        <color theme="1"/>
        <rFont val="ＭＳ ゴシック"/>
        <family val="3"/>
        <charset val="128"/>
      </rPr>
      <t>退任</t>
    </r>
    <r>
      <rPr>
        <b/>
        <sz val="14"/>
        <color theme="1"/>
        <rFont val="ＭＳ ゴシック"/>
        <family val="3"/>
        <charset val="128"/>
      </rPr>
      <t>の場合)</t>
    </r>
    <rPh sb="1" eb="3">
      <t>ジシン</t>
    </rPh>
    <rPh sb="5" eb="7">
      <t>ヨウイ</t>
    </rPh>
    <rPh sb="11" eb="13">
      <t>ショルイ</t>
    </rPh>
    <rPh sb="14" eb="16">
      <t>センニン</t>
    </rPh>
    <rPh sb="16" eb="18">
      <t>タッケン</t>
    </rPh>
    <rPh sb="18" eb="19">
      <t>シ</t>
    </rPh>
    <rPh sb="20" eb="22">
      <t>タイニン</t>
    </rPh>
    <rPh sb="23" eb="25">
      <t>バアイ</t>
    </rPh>
    <phoneticPr fontId="32"/>
  </si>
  <si>
    <t>変更届出書副本コピー
※但し、岐阜県の受付印のあるもの(添付書類完備)</t>
    <phoneticPr fontId="32"/>
  </si>
  <si>
    <t>専任宅建士変更に伴う書類一覧表</t>
    <rPh sb="0" eb="2">
      <t>センニン</t>
    </rPh>
    <rPh sb="2" eb="4">
      <t>タッケン</t>
    </rPh>
    <rPh sb="4" eb="5">
      <t>シ</t>
    </rPh>
    <rPh sb="5" eb="7">
      <t>ヘンコウ</t>
    </rPh>
    <rPh sb="8" eb="9">
      <t>トモナ</t>
    </rPh>
    <rPh sb="10" eb="12">
      <t>ショルイ</t>
    </rPh>
    <rPh sb="12" eb="14">
      <t>イチラン</t>
    </rPh>
    <rPh sb="14" eb="15">
      <t>ヒョウ</t>
    </rPh>
    <phoneticPr fontId="3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</si>
</sst>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
  </numFmts>
  <fonts count="42">
    <font>
      <sz val="11"/>
      <color theme="1"/>
      <name val="ＭＳ Ｐゴシック"/>
      <family val="3"/>
      <charset val="128"/>
      <scheme val="minor"/>
    </font>
    <font>
      <sz val="11"/>
      <color theme="1"/>
      <name val="ＭＳ Ｐゴシック"/>
      <family val="2"/>
      <charset val="128"/>
      <scheme val="minor"/>
    </font>
    <font>
      <sz val="6"/>
      <name val="ＭＳ Ｐゴシック"/>
      <family val="3"/>
      <charset val="128"/>
    </font>
    <font>
      <b/>
      <sz val="18"/>
      <color indexed="8"/>
      <name val="ＭＳ 明朝"/>
      <family val="1"/>
      <charset val="128"/>
    </font>
    <font>
      <sz val="11"/>
      <name val="ＭＳ Ｐゴシック"/>
      <family val="3"/>
      <charset val="128"/>
    </font>
    <font>
      <sz val="11"/>
      <color indexed="17"/>
      <name val="ＭＳ Ｐゴシック"/>
      <family val="3"/>
      <charset val="128"/>
    </font>
    <font>
      <sz val="11"/>
      <name val="ＭＳ ゴシック"/>
      <family val="3"/>
      <charset val="128"/>
    </font>
    <font>
      <sz val="9"/>
      <color indexed="81"/>
      <name val="MS P ゴシック"/>
      <family val="3"/>
      <charset val="128"/>
    </font>
    <font>
      <sz val="9"/>
      <name val="ＭＳ ゴシック"/>
      <family val="3"/>
      <charset val="128"/>
    </font>
    <font>
      <sz val="9"/>
      <name val="ＭＳ 明朝"/>
      <family val="1"/>
      <charset val="128"/>
    </font>
    <font>
      <sz val="8"/>
      <name val="ＭＳ ゴシック"/>
      <family val="3"/>
      <charset val="128"/>
    </font>
    <font>
      <sz val="8"/>
      <name val="ＭＳ 明朝"/>
      <family val="1"/>
      <charset val="128"/>
    </font>
    <font>
      <sz val="10"/>
      <name val="ＭＳ ゴシック"/>
      <family val="3"/>
      <charset val="128"/>
    </font>
    <font>
      <sz val="11"/>
      <name val="ＭＳ 明朝"/>
      <family val="1"/>
      <charset val="128"/>
    </font>
    <font>
      <b/>
      <u/>
      <sz val="8"/>
      <name val="ＭＳ 明朝"/>
      <family val="1"/>
      <charset val="128"/>
    </font>
    <font>
      <sz val="7"/>
      <name val="ＭＳ 明朝"/>
      <family val="1"/>
      <charset val="128"/>
    </font>
    <font>
      <sz val="11"/>
      <color theme="1"/>
      <name val="ＭＳ Ｐゴシック"/>
      <family val="3"/>
      <charset val="128"/>
      <scheme val="minor"/>
    </font>
    <font>
      <sz val="9"/>
      <color theme="1"/>
      <name val="ＭＳ 明朝"/>
      <family val="1"/>
      <charset val="128"/>
    </font>
    <font>
      <sz val="8"/>
      <color theme="1"/>
      <name val="ＭＳ 明朝"/>
      <family val="1"/>
      <charset val="128"/>
    </font>
    <font>
      <sz val="11"/>
      <color theme="1"/>
      <name val="ＭＳ 明朝"/>
      <family val="1"/>
      <charset val="128"/>
    </font>
    <font>
      <sz val="11"/>
      <color theme="1"/>
      <name val="ＭＳ ゴシック"/>
      <family val="3"/>
      <charset val="128"/>
    </font>
    <font>
      <sz val="11"/>
      <color theme="0" tint="-0.499984740745262"/>
      <name val="ＭＳ ゴシック"/>
      <family val="3"/>
      <charset val="128"/>
    </font>
    <font>
      <sz val="12"/>
      <color theme="1"/>
      <name val="ＭＳ 明朝"/>
      <family val="1"/>
      <charset val="128"/>
    </font>
    <font>
      <sz val="11"/>
      <color rgb="FFFF0000"/>
      <name val="ＭＳ ゴシック"/>
      <family val="3"/>
      <charset val="128"/>
    </font>
    <font>
      <sz val="11"/>
      <name val="ＭＳ Ｐゴシック"/>
      <family val="3"/>
      <charset val="128"/>
      <scheme val="minor"/>
    </font>
    <font>
      <sz val="8"/>
      <color theme="1"/>
      <name val="ＭＳ Ｐゴシック"/>
      <family val="3"/>
      <charset val="128"/>
      <scheme val="minor"/>
    </font>
    <font>
      <u/>
      <sz val="11"/>
      <color theme="1"/>
      <name val="ＭＳ ゴシック"/>
      <family val="3"/>
      <charset val="128"/>
    </font>
    <font>
      <sz val="6"/>
      <color theme="1"/>
      <name val="ＭＳ 明朝"/>
      <family val="1"/>
      <charset val="128"/>
    </font>
    <font>
      <sz val="10"/>
      <color theme="1"/>
      <name val="ＭＳ 明朝"/>
      <family val="1"/>
      <charset val="128"/>
    </font>
    <font>
      <sz val="10"/>
      <name val="ＭＳ Ｐゴシック"/>
      <family val="3"/>
      <charset val="128"/>
      <scheme val="minor"/>
    </font>
    <font>
      <sz val="7.5"/>
      <color theme="1"/>
      <name val="ＭＳ 明朝"/>
      <family val="1"/>
      <charset val="128"/>
    </font>
    <font>
      <sz val="7"/>
      <color indexed="8"/>
      <name val="ＭＳ 明朝"/>
      <family val="1"/>
      <charset val="128"/>
    </font>
    <font>
      <sz val="6"/>
      <name val="ＭＳ Ｐゴシック"/>
      <family val="3"/>
      <charset val="128"/>
      <scheme val="minor"/>
    </font>
    <font>
      <sz val="11"/>
      <color theme="1"/>
      <name val="游ゴシック"/>
      <family val="3"/>
      <charset val="128"/>
    </font>
    <font>
      <sz val="11"/>
      <color theme="1"/>
      <name val="ＭＳ Ｐゴシック"/>
      <family val="2"/>
      <scheme val="minor"/>
    </font>
    <font>
      <sz val="11"/>
      <color theme="1"/>
      <name val="游ゴシック"/>
      <family val="3"/>
    </font>
    <font>
      <sz val="11"/>
      <color rgb="FFCCFFCC"/>
      <name val="ＭＳ ゴシック"/>
      <family val="3"/>
      <charset val="128"/>
    </font>
    <font>
      <b/>
      <sz val="14"/>
      <color theme="1"/>
      <name val="ＭＳ ゴシック"/>
      <family val="3"/>
      <charset val="128"/>
    </font>
    <font>
      <sz val="14"/>
      <color theme="1"/>
      <name val="ＭＳ ゴシック"/>
      <family val="3"/>
      <charset val="128"/>
    </font>
    <font>
      <sz val="12"/>
      <color theme="1"/>
      <name val="ＭＳ ゴシック"/>
      <family val="3"/>
      <charset val="128"/>
    </font>
    <font>
      <sz val="11"/>
      <color rgb="FF000000"/>
      <name val="ＭＳ ゴシック"/>
      <family val="3"/>
      <charset val="128"/>
    </font>
    <font>
      <b/>
      <u val="double"/>
      <sz val="14"/>
      <color theme="1"/>
      <name val="ＭＳ ゴシック"/>
      <family val="3"/>
      <charset val="128"/>
    </font>
  </fonts>
  <fills count="7">
    <fill>
      <patternFill patternType="none"/>
    </fill>
    <fill>
      <patternFill patternType="gray125"/>
    </fill>
    <fill>
      <patternFill patternType="solid">
        <fgColor indexed="42"/>
      </patternFill>
    </fill>
    <fill>
      <patternFill patternType="solid">
        <fgColor theme="6" tint="0.39994506668294322"/>
        <bgColor indexed="64"/>
      </patternFill>
    </fill>
    <fill>
      <patternFill patternType="solid">
        <fgColor theme="6" tint="0.39997558519241921"/>
        <bgColor indexed="64"/>
      </patternFill>
    </fill>
    <fill>
      <patternFill patternType="solid">
        <fgColor rgb="FFCCFFCC"/>
        <bgColor indexed="64"/>
      </patternFill>
    </fill>
    <fill>
      <patternFill patternType="solid">
        <fgColor theme="0" tint="-4.9989318521683403E-2"/>
        <bgColor indexed="64"/>
      </patternFill>
    </fill>
  </fills>
  <borders count="107">
    <border>
      <left/>
      <right/>
      <top/>
      <bottom/>
      <diagonal/>
    </border>
    <border>
      <left/>
      <right/>
      <top style="hair">
        <color indexed="64"/>
      </top>
      <bottom/>
      <diagonal/>
    </border>
    <border>
      <left/>
      <right/>
      <top/>
      <bottom style="hair">
        <color indexed="64"/>
      </bottom>
      <diagonal/>
    </border>
    <border>
      <left/>
      <right style="medium">
        <color indexed="64"/>
      </right>
      <top/>
      <bottom style="hair">
        <color indexed="64"/>
      </bottom>
      <diagonal/>
    </border>
    <border>
      <left/>
      <right/>
      <top style="hair">
        <color indexed="64"/>
      </top>
      <bottom style="medium">
        <color indexed="64"/>
      </bottom>
      <diagonal/>
    </border>
    <border>
      <left style="thin">
        <color indexed="64"/>
      </left>
      <right/>
      <top style="hair">
        <color indexed="64"/>
      </top>
      <bottom/>
      <diagonal/>
    </border>
    <border>
      <left style="hair">
        <color indexed="64"/>
      </left>
      <right/>
      <top/>
      <bottom/>
      <diagonal/>
    </border>
    <border>
      <left/>
      <right style="thin">
        <color indexed="64"/>
      </right>
      <top/>
      <bottom style="hair">
        <color indexed="64"/>
      </bottom>
      <diagonal/>
    </border>
    <border>
      <left/>
      <right style="hair">
        <color indexed="64"/>
      </right>
      <top/>
      <bottom/>
      <diagonal/>
    </border>
    <border>
      <left/>
      <right style="medium">
        <color indexed="64"/>
      </right>
      <top style="hair">
        <color indexed="64"/>
      </top>
      <bottom/>
      <diagonal/>
    </border>
    <border>
      <left style="hair">
        <color indexed="64"/>
      </left>
      <right/>
      <top style="hair">
        <color indexed="64"/>
      </top>
      <bottom/>
      <diagonal/>
    </border>
    <border>
      <left/>
      <right style="thin">
        <color indexed="64"/>
      </right>
      <top style="hair">
        <color indexed="64"/>
      </top>
      <bottom/>
      <diagonal/>
    </border>
    <border>
      <left style="hair">
        <color indexed="64"/>
      </left>
      <right/>
      <top/>
      <bottom style="hair">
        <color indexed="64"/>
      </bottom>
      <diagonal/>
    </border>
    <border>
      <left/>
      <right style="medium">
        <color indexed="64"/>
      </right>
      <top/>
      <bottom/>
      <diagonal/>
    </border>
    <border>
      <left/>
      <right style="hair">
        <color indexed="64"/>
      </right>
      <top style="hair">
        <color indexed="64"/>
      </top>
      <bottom/>
      <diagonal/>
    </border>
    <border>
      <left/>
      <right style="hair">
        <color indexed="64"/>
      </right>
      <top/>
      <bottom style="hair">
        <color indexed="64"/>
      </bottom>
      <diagonal/>
    </border>
    <border>
      <left style="thin">
        <color indexed="64"/>
      </left>
      <right/>
      <top/>
      <bottom style="hair">
        <color indexed="64"/>
      </bottom>
      <diagonal/>
    </border>
    <border>
      <left style="thin">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style="medium">
        <color indexed="64"/>
      </right>
      <top/>
      <bottom style="medium">
        <color indexed="64"/>
      </bottom>
      <diagonal/>
    </border>
    <border>
      <left/>
      <right/>
      <top style="medium">
        <color indexed="64"/>
      </top>
      <bottom style="hair">
        <color indexed="64"/>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style="hair">
        <color indexed="64"/>
      </left>
      <right/>
      <top/>
      <bottom style="medium">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style="thin">
        <color indexed="64"/>
      </left>
      <right/>
      <top style="hair">
        <color indexed="64"/>
      </top>
      <bottom style="hair">
        <color indexed="64"/>
      </bottom>
      <diagonal/>
    </border>
    <border>
      <left style="hair">
        <color indexed="64"/>
      </left>
      <right style="thin">
        <color indexed="64"/>
      </right>
      <top style="hair">
        <color indexed="64"/>
      </top>
      <bottom/>
      <diagonal/>
    </border>
    <border>
      <left style="thin">
        <color indexed="64"/>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thin">
        <color indexed="64"/>
      </top>
      <bottom style="hair">
        <color indexed="64"/>
      </bottom>
      <diagonal/>
    </border>
    <border>
      <left style="hair">
        <color indexed="64"/>
      </left>
      <right style="thin">
        <color indexed="64"/>
      </right>
      <top/>
      <bottom style="hair">
        <color indexed="64"/>
      </bottom>
      <diagonal/>
    </border>
    <border>
      <left style="thin">
        <color indexed="64"/>
      </left>
      <right style="thin">
        <color indexed="64"/>
      </right>
      <top/>
      <bottom style="hair">
        <color indexed="64"/>
      </bottom>
      <diagonal/>
    </border>
    <border>
      <left/>
      <right/>
      <top style="medium">
        <color indexed="64"/>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medium">
        <color indexed="64"/>
      </left>
      <right style="hair">
        <color indexed="64"/>
      </right>
      <top style="medium">
        <color indexed="64"/>
      </top>
      <bottom style="hair">
        <color indexed="64"/>
      </bottom>
      <diagonal/>
    </border>
    <border>
      <left/>
      <right/>
      <top/>
      <bottom style="thin">
        <color auto="1"/>
      </bottom>
      <diagonal/>
    </border>
    <border>
      <left style="thin">
        <color auto="1"/>
      </left>
      <right/>
      <top/>
      <bottom/>
      <diagonal/>
    </border>
    <border>
      <left style="thin">
        <color auto="1"/>
      </left>
      <right/>
      <top/>
      <bottom style="thin">
        <color auto="1"/>
      </bottom>
      <diagonal/>
    </border>
    <border>
      <left/>
      <right style="thin">
        <color auto="1"/>
      </right>
      <top/>
      <bottom style="thin">
        <color auto="1"/>
      </bottom>
      <diagonal/>
    </border>
    <border>
      <left/>
      <right/>
      <top style="thin">
        <color auto="1"/>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style="medium">
        <color auto="1"/>
      </left>
      <right/>
      <top/>
      <bottom style="thin">
        <color auto="1"/>
      </bottom>
      <diagonal/>
    </border>
    <border>
      <left/>
      <right style="thin">
        <color auto="1"/>
      </right>
      <top/>
      <bottom style="medium">
        <color auto="1"/>
      </bottom>
      <diagonal/>
    </border>
    <border>
      <left/>
      <right style="medium">
        <color auto="1"/>
      </right>
      <top/>
      <bottom style="thin">
        <color auto="1"/>
      </bottom>
      <diagonal/>
    </border>
    <border>
      <left style="thin">
        <color auto="1"/>
      </left>
      <right/>
      <top/>
      <bottom style="medium">
        <color auto="1"/>
      </bottom>
      <diagonal/>
    </border>
    <border>
      <left style="thin">
        <color indexed="64"/>
      </left>
      <right style="thin">
        <color indexed="64"/>
      </right>
      <top style="thin">
        <color indexed="64"/>
      </top>
      <bottom style="thin">
        <color indexed="64"/>
      </bottom>
      <diagonal/>
    </border>
    <border>
      <left style="thin">
        <color auto="1"/>
      </left>
      <right/>
      <top style="thin">
        <color auto="1"/>
      </top>
      <bottom/>
      <diagonal/>
    </border>
    <border>
      <left/>
      <right style="thin">
        <color auto="1"/>
      </right>
      <top style="thin">
        <color auto="1"/>
      </top>
      <bottom/>
      <diagonal/>
    </border>
    <border>
      <left/>
      <right style="thin">
        <color auto="1"/>
      </right>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top style="thin">
        <color theme="0" tint="-0.24994659260841701"/>
      </top>
      <bottom/>
      <diagonal/>
    </border>
    <border>
      <left style="thin">
        <color theme="0" tint="-0.24994659260841701"/>
      </left>
      <right style="thin">
        <color theme="0" tint="-0.24994659260841701"/>
      </right>
      <top/>
      <bottom/>
      <diagonal/>
    </border>
    <border>
      <left style="hair">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style="thin">
        <color indexed="64"/>
      </top>
      <bottom/>
      <diagonal/>
    </border>
    <border>
      <left/>
      <right style="hair">
        <color indexed="64"/>
      </right>
      <top style="thin">
        <color indexed="64"/>
      </top>
      <bottom/>
      <diagonal/>
    </border>
    <border>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medium">
        <color indexed="64"/>
      </right>
      <top style="thin">
        <color indexed="64"/>
      </top>
      <bottom/>
      <diagonal/>
    </border>
    <border>
      <left/>
      <right style="hair">
        <color indexed="64"/>
      </right>
      <top style="medium">
        <color indexed="64"/>
      </top>
      <bottom/>
      <diagonal/>
    </border>
    <border>
      <left style="hair">
        <color indexed="64"/>
      </left>
      <right style="hair">
        <color indexed="64"/>
      </right>
      <top style="medium">
        <color indexed="64"/>
      </top>
      <bottom/>
      <diagonal/>
    </border>
    <border>
      <left style="thin">
        <color theme="0" tint="-0.24994659260841701"/>
      </left>
      <right/>
      <top/>
      <bottom style="thin">
        <color theme="0" tint="-0.24994659260841701"/>
      </bottom>
      <diagonal/>
    </border>
    <border>
      <left/>
      <right style="thin">
        <color theme="0" tint="-0.24994659260841701"/>
      </right>
      <top/>
      <bottom style="thin">
        <color theme="0" tint="-0.24994659260841701"/>
      </bottom>
      <diagonal/>
    </border>
    <border>
      <left/>
      <right/>
      <top/>
      <bottom style="thin">
        <color theme="0" tint="-0.24994659260841701"/>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16" fillId="0" borderId="0">
      <alignment vertical="center"/>
    </xf>
    <xf numFmtId="0" fontId="4" fillId="0" borderId="0"/>
    <xf numFmtId="0" fontId="5" fillId="2" borderId="0" applyNumberFormat="0" applyBorder="0" applyAlignment="0" applyProtection="0">
      <alignment vertical="center"/>
    </xf>
    <xf numFmtId="0" fontId="5" fillId="2" borderId="0" applyNumberFormat="0" applyBorder="0" applyAlignment="0" applyProtection="0">
      <alignment vertical="center"/>
    </xf>
    <xf numFmtId="0" fontId="1" fillId="0" borderId="0">
      <alignment vertical="center"/>
    </xf>
    <xf numFmtId="0" fontId="34" fillId="0" borderId="0"/>
  </cellStyleXfs>
  <cellXfs count="443">
    <xf numFmtId="0" fontId="0" fillId="0" borderId="0" xfId="0">
      <alignment vertical="center"/>
    </xf>
    <xf numFmtId="0" fontId="19" fillId="0" borderId="0" xfId="0" applyFont="1">
      <alignment vertical="center"/>
    </xf>
    <xf numFmtId="0" fontId="20" fillId="0" borderId="0" xfId="0" applyFont="1">
      <alignment vertical="center"/>
    </xf>
    <xf numFmtId="0" fontId="21" fillId="0" borderId="0" xfId="0" applyFont="1">
      <alignment vertical="center"/>
    </xf>
    <xf numFmtId="0" fontId="18" fillId="0" borderId="2" xfId="0" applyFont="1" applyBorder="1" applyAlignment="1">
      <alignment vertical="center" shrinkToFit="1"/>
    </xf>
    <xf numFmtId="0" fontId="13" fillId="0" borderId="1" xfId="0" applyFont="1" applyBorder="1" applyAlignment="1">
      <alignment horizontal="center" vertical="center" shrinkToFit="1"/>
    </xf>
    <xf numFmtId="176" fontId="6" fillId="0" borderId="0" xfId="0" applyNumberFormat="1" applyFont="1">
      <alignment vertical="center"/>
    </xf>
    <xf numFmtId="176" fontId="20" fillId="0" borderId="0" xfId="0" applyNumberFormat="1" applyFont="1">
      <alignment vertical="center"/>
    </xf>
    <xf numFmtId="0" fontId="18" fillId="0" borderId="7" xfId="0" applyFont="1" applyBorder="1" applyAlignment="1">
      <alignment vertical="center" shrinkToFit="1"/>
    </xf>
    <xf numFmtId="0" fontId="33" fillId="6" borderId="77" xfId="8" applyFont="1" applyFill="1" applyBorder="1" applyAlignment="1">
      <alignment vertical="top"/>
    </xf>
    <xf numFmtId="0" fontId="33" fillId="6" borderId="74" xfId="8" applyFont="1" applyFill="1" applyBorder="1" applyAlignment="1">
      <alignment vertical="top"/>
    </xf>
    <xf numFmtId="0" fontId="33" fillId="6" borderId="75" xfId="8" applyFont="1" applyFill="1" applyBorder="1" applyAlignment="1">
      <alignment vertical="top"/>
    </xf>
    <xf numFmtId="0" fontId="33" fillId="6" borderId="76" xfId="8" applyFont="1" applyFill="1" applyBorder="1" applyAlignment="1">
      <alignment vertical="top"/>
    </xf>
    <xf numFmtId="0" fontId="33" fillId="6" borderId="79" xfId="8" applyFont="1" applyFill="1" applyBorder="1" applyAlignment="1">
      <alignment vertical="top"/>
    </xf>
    <xf numFmtId="0" fontId="33" fillId="0" borderId="0" xfId="8" applyFont="1" applyAlignment="1">
      <alignment vertical="top"/>
    </xf>
    <xf numFmtId="0" fontId="33" fillId="6" borderId="78" xfId="8" applyFont="1" applyFill="1" applyBorder="1" applyAlignment="1">
      <alignment vertical="top"/>
    </xf>
    <xf numFmtId="0" fontId="33" fillId="6" borderId="73" xfId="8" applyFont="1" applyFill="1" applyBorder="1" applyAlignment="1">
      <alignment vertical="top"/>
    </xf>
    <xf numFmtId="0" fontId="33" fillId="0" borderId="73" xfId="0" applyFont="1" applyBorder="1" applyAlignment="1">
      <alignment vertical="top"/>
    </xf>
    <xf numFmtId="14" fontId="33" fillId="0" borderId="73" xfId="0" applyNumberFormat="1" applyFont="1" applyBorder="1" applyAlignment="1">
      <alignment vertical="top"/>
    </xf>
    <xf numFmtId="0" fontId="33" fillId="6" borderId="76" xfId="0" applyFont="1" applyFill="1" applyBorder="1" applyAlignment="1">
      <alignment vertical="top"/>
    </xf>
    <xf numFmtId="0" fontId="33" fillId="6" borderId="80" xfId="8" applyFont="1" applyFill="1" applyBorder="1" applyAlignment="1">
      <alignment vertical="top"/>
    </xf>
    <xf numFmtId="0" fontId="33" fillId="0" borderId="0" xfId="0" applyFont="1" applyAlignment="1">
      <alignment vertical="top"/>
    </xf>
    <xf numFmtId="0" fontId="33" fillId="0" borderId="73" xfId="0" applyFont="1" applyBorder="1" applyAlignment="1">
      <alignment vertical="top" wrapText="1"/>
    </xf>
    <xf numFmtId="14" fontId="33" fillId="0" borderId="73" xfId="0" applyNumberFormat="1" applyFont="1" applyBorder="1" applyAlignment="1">
      <alignment vertical="top" wrapText="1"/>
    </xf>
    <xf numFmtId="0" fontId="19" fillId="0" borderId="62" xfId="0" applyFont="1" applyBorder="1">
      <alignment vertical="center"/>
    </xf>
    <xf numFmtId="0" fontId="18" fillId="0" borderId="0" xfId="0" applyFont="1" applyAlignment="1">
      <alignment shrinkToFit="1"/>
    </xf>
    <xf numFmtId="0" fontId="33" fillId="6" borderId="79" xfId="0" applyFont="1" applyFill="1" applyBorder="1" applyAlignment="1">
      <alignment vertical="top"/>
    </xf>
    <xf numFmtId="0" fontId="33" fillId="6" borderId="78" xfId="0" applyFont="1" applyFill="1" applyBorder="1" applyAlignment="1">
      <alignment vertical="top"/>
    </xf>
    <xf numFmtId="0" fontId="33" fillId="6" borderId="73" xfId="0" applyFont="1" applyFill="1" applyBorder="1" applyAlignment="1">
      <alignment vertical="top"/>
    </xf>
    <xf numFmtId="0" fontId="35" fillId="6" borderId="79" xfId="0" applyFont="1" applyFill="1" applyBorder="1" applyAlignment="1">
      <alignment vertical="top"/>
    </xf>
    <xf numFmtId="49" fontId="33" fillId="0" borderId="73" xfId="0" applyNumberFormat="1" applyFont="1" applyBorder="1" applyAlignment="1">
      <alignment vertical="top" shrinkToFit="1"/>
    </xf>
    <xf numFmtId="0" fontId="33" fillId="6" borderId="74" xfId="0" applyFont="1" applyFill="1" applyBorder="1" applyAlignment="1">
      <alignment vertical="top"/>
    </xf>
    <xf numFmtId="0" fontId="33" fillId="6" borderId="75" xfId="0" applyFont="1" applyFill="1" applyBorder="1" applyAlignment="1">
      <alignment vertical="top"/>
    </xf>
    <xf numFmtId="0" fontId="33" fillId="6" borderId="77" xfId="0" applyFont="1" applyFill="1" applyBorder="1" applyAlignment="1">
      <alignment vertical="top"/>
    </xf>
    <xf numFmtId="0" fontId="35" fillId="6" borderId="73" xfId="0" applyFont="1" applyFill="1" applyBorder="1" applyAlignment="1">
      <alignment vertical="top"/>
    </xf>
    <xf numFmtId="14" fontId="33" fillId="0" borderId="73" xfId="0" applyNumberFormat="1" applyFont="1" applyBorder="1" applyAlignment="1">
      <alignment vertical="top" shrinkToFit="1"/>
    </xf>
    <xf numFmtId="0" fontId="33" fillId="6" borderId="80" xfId="0" applyFont="1" applyFill="1" applyBorder="1" applyAlignment="1">
      <alignment vertical="top"/>
    </xf>
    <xf numFmtId="0" fontId="35" fillId="6" borderId="74" xfId="0" applyFont="1" applyFill="1" applyBorder="1" applyAlignment="1">
      <alignment vertical="top"/>
    </xf>
    <xf numFmtId="0" fontId="33" fillId="6" borderId="0" xfId="8" applyFont="1" applyFill="1" applyAlignment="1">
      <alignment vertical="top"/>
    </xf>
    <xf numFmtId="0" fontId="33" fillId="6" borderId="93" xfId="8" applyFont="1" applyFill="1" applyBorder="1" applyAlignment="1">
      <alignment vertical="top"/>
    </xf>
    <xf numFmtId="0" fontId="33" fillId="6" borderId="94" xfId="8" applyFont="1" applyFill="1" applyBorder="1" applyAlignment="1">
      <alignment vertical="top"/>
    </xf>
    <xf numFmtId="0" fontId="33" fillId="6" borderId="95" xfId="8" applyFont="1" applyFill="1" applyBorder="1" applyAlignment="1">
      <alignment vertical="top"/>
    </xf>
    <xf numFmtId="0" fontId="38" fillId="0" borderId="0" xfId="0" applyFont="1">
      <alignment vertical="center"/>
    </xf>
    <xf numFmtId="0" fontId="39" fillId="0" borderId="96" xfId="0" applyFont="1" applyBorder="1" applyAlignment="1">
      <alignment horizontal="center" vertical="center"/>
    </xf>
    <xf numFmtId="0" fontId="39" fillId="0" borderId="97" xfId="0" applyFont="1" applyBorder="1" applyAlignment="1">
      <alignment horizontal="center" vertical="center"/>
    </xf>
    <xf numFmtId="0" fontId="39" fillId="0" borderId="98" xfId="0" applyFont="1" applyBorder="1" applyAlignment="1">
      <alignment horizontal="center" vertical="center"/>
    </xf>
    <xf numFmtId="0" fontId="39" fillId="0" borderId="45" xfId="0" applyFont="1" applyBorder="1" applyAlignment="1">
      <alignment horizontal="center" vertical="center"/>
    </xf>
    <xf numFmtId="0" fontId="39" fillId="0" borderId="69" xfId="0" applyFont="1" applyBorder="1">
      <alignment vertical="center"/>
    </xf>
    <xf numFmtId="0" fontId="39" fillId="0" borderId="99" xfId="0" applyFont="1" applyBorder="1" applyAlignment="1">
      <alignment horizontal="center" vertical="center"/>
    </xf>
    <xf numFmtId="0" fontId="39" fillId="0" borderId="100" xfId="0" applyFont="1" applyBorder="1" applyAlignment="1">
      <alignment horizontal="center" vertical="center"/>
    </xf>
    <xf numFmtId="0" fontId="39" fillId="0" borderId="101" xfId="0" applyFont="1" applyBorder="1">
      <alignment vertical="center"/>
    </xf>
    <xf numFmtId="0" fontId="39" fillId="0" borderId="102" xfId="0" applyFont="1" applyBorder="1" applyAlignment="1">
      <alignment horizontal="center" vertical="center"/>
    </xf>
    <xf numFmtId="0" fontId="39" fillId="0" borderId="0" xfId="0" applyFont="1" applyAlignment="1">
      <alignment horizontal="center" vertical="center"/>
    </xf>
    <xf numFmtId="0" fontId="39" fillId="0" borderId="0" xfId="0" applyFont="1">
      <alignment vertical="center"/>
    </xf>
    <xf numFmtId="0" fontId="20" fillId="0" borderId="0" xfId="0" applyFont="1" applyAlignment="1">
      <alignment horizontal="center" vertical="center"/>
    </xf>
    <xf numFmtId="0" fontId="39" fillId="0" borderId="103" xfId="0" applyFont="1" applyBorder="1" applyAlignment="1">
      <alignment horizontal="center" vertical="center"/>
    </xf>
    <xf numFmtId="0" fontId="40" fillId="0" borderId="64" xfId="0" applyFont="1" applyBorder="1" applyAlignment="1">
      <alignment vertical="center" wrapText="1"/>
    </xf>
    <xf numFmtId="0" fontId="39" fillId="0" borderId="104" xfId="0" applyFont="1" applyBorder="1" applyAlignment="1">
      <alignment horizontal="center" vertical="center"/>
    </xf>
    <xf numFmtId="0" fontId="40" fillId="0" borderId="0" xfId="0" applyFont="1" applyAlignment="1">
      <alignment vertical="center" wrapText="1"/>
    </xf>
    <xf numFmtId="0" fontId="39" fillId="0" borderId="105" xfId="0" applyFont="1" applyBorder="1" applyAlignment="1">
      <alignment horizontal="center" vertical="center"/>
    </xf>
    <xf numFmtId="0" fontId="39" fillId="0" borderId="106" xfId="0" applyFont="1" applyBorder="1" applyAlignment="1">
      <alignment horizontal="center" vertical="center"/>
    </xf>
    <xf numFmtId="0" fontId="20" fillId="0" borderId="100" xfId="0" applyFont="1" applyBorder="1" applyAlignment="1">
      <alignment horizontal="center" vertical="center"/>
    </xf>
    <xf numFmtId="0" fontId="20" fillId="0" borderId="101" xfId="0" applyFont="1" applyBorder="1">
      <alignment vertical="center"/>
    </xf>
    <xf numFmtId="0" fontId="37" fillId="0" borderId="0" xfId="0" applyFont="1" applyAlignment="1">
      <alignment horizontal="center" vertical="center"/>
    </xf>
    <xf numFmtId="0" fontId="18" fillId="0" borderId="26" xfId="0" applyFont="1" applyBorder="1" applyAlignment="1">
      <alignment horizontal="center" vertical="center" shrinkToFit="1"/>
    </xf>
    <xf numFmtId="0" fontId="18" fillId="0" borderId="27" xfId="0" applyFont="1" applyBorder="1" applyAlignment="1">
      <alignment vertical="center" shrinkToFit="1"/>
    </xf>
    <xf numFmtId="0" fontId="18" fillId="0" borderId="32" xfId="0" applyFont="1" applyBorder="1" applyAlignment="1">
      <alignment vertical="center" shrinkToFit="1"/>
    </xf>
    <xf numFmtId="0" fontId="18" fillId="0" borderId="26" xfId="0" applyFont="1" applyBorder="1" applyAlignment="1">
      <alignment horizontal="center" vertical="center"/>
    </xf>
    <xf numFmtId="0" fontId="18" fillId="0" borderId="27" xfId="0" applyFont="1" applyBorder="1" applyAlignment="1">
      <alignment horizontal="center" vertical="center"/>
    </xf>
    <xf numFmtId="0" fontId="18" fillId="0" borderId="32" xfId="0" applyFont="1" applyBorder="1" applyAlignment="1">
      <alignment horizontal="center" vertical="center"/>
    </xf>
    <xf numFmtId="0" fontId="18" fillId="0" borderId="27" xfId="0" applyFont="1" applyBorder="1" applyAlignment="1">
      <alignment horizontal="center" vertical="center" shrinkToFit="1"/>
    </xf>
    <xf numFmtId="0" fontId="18" fillId="0" borderId="32" xfId="0" applyFont="1" applyBorder="1" applyAlignment="1">
      <alignment horizontal="center" vertical="center" shrinkToFit="1"/>
    </xf>
    <xf numFmtId="0" fontId="13" fillId="0" borderId="10" xfId="0" applyFont="1" applyBorder="1" applyAlignment="1">
      <alignment horizontal="center" vertical="center" shrinkToFit="1"/>
    </xf>
    <xf numFmtId="0" fontId="13" fillId="0" borderId="1" xfId="0" applyFont="1" applyBorder="1" applyAlignment="1">
      <alignment horizontal="center" vertical="center" shrinkToFit="1"/>
    </xf>
    <xf numFmtId="0" fontId="13" fillId="0" borderId="14" xfId="0" applyFont="1" applyBorder="1" applyAlignment="1">
      <alignment horizontal="center" vertical="center" shrinkToFit="1"/>
    </xf>
    <xf numFmtId="0" fontId="13" fillId="0" borderId="6" xfId="0" applyFont="1" applyBorder="1" applyAlignment="1">
      <alignment horizontal="center" vertical="center" shrinkToFit="1"/>
    </xf>
    <xf numFmtId="0" fontId="13" fillId="0" borderId="0" xfId="0" applyFont="1" applyAlignment="1">
      <alignment horizontal="center" vertical="center" shrinkToFit="1"/>
    </xf>
    <xf numFmtId="0" fontId="13" fillId="0" borderId="8" xfId="0" applyFont="1" applyBorder="1" applyAlignment="1">
      <alignment horizontal="center" vertical="center" shrinkToFit="1"/>
    </xf>
    <xf numFmtId="0" fontId="13" fillId="0" borderId="12" xfId="0" applyFont="1" applyBorder="1" applyAlignment="1">
      <alignment horizontal="center" vertical="center" shrinkToFit="1"/>
    </xf>
    <xf numFmtId="0" fontId="13" fillId="0" borderId="2" xfId="0" applyFont="1" applyBorder="1" applyAlignment="1">
      <alignment horizontal="center" vertical="center" shrinkToFit="1"/>
    </xf>
    <xf numFmtId="0" fontId="13" fillId="0" borderId="15" xfId="0" applyFont="1" applyBorder="1" applyAlignment="1">
      <alignment horizontal="center" vertical="center" shrinkToFit="1"/>
    </xf>
    <xf numFmtId="0" fontId="18" fillId="0" borderId="10" xfId="0" applyFont="1" applyBorder="1" applyAlignment="1">
      <alignment horizontal="center" vertical="center" shrinkToFit="1"/>
    </xf>
    <xf numFmtId="0" fontId="18" fillId="0" borderId="1" xfId="0" applyFont="1" applyBorder="1" applyAlignment="1">
      <alignment horizontal="center" vertical="center" shrinkToFit="1"/>
    </xf>
    <xf numFmtId="0" fontId="18" fillId="0" borderId="6" xfId="0" applyFont="1" applyBorder="1" applyAlignment="1">
      <alignment horizontal="center" vertical="center" shrinkToFit="1"/>
    </xf>
    <xf numFmtId="0" fontId="18" fillId="0" borderId="0" xfId="0" applyFont="1" applyAlignment="1">
      <alignment horizontal="center" vertical="center" shrinkToFit="1"/>
    </xf>
    <xf numFmtId="0" fontId="18" fillId="0" borderId="12" xfId="0" applyFont="1" applyBorder="1" applyAlignment="1">
      <alignment horizontal="center" vertical="center" shrinkToFit="1"/>
    </xf>
    <xf numFmtId="0" fontId="18" fillId="0" borderId="2" xfId="0" applyFont="1" applyBorder="1" applyAlignment="1">
      <alignment horizontal="center" vertical="center" shrinkToFit="1"/>
    </xf>
    <xf numFmtId="0" fontId="19" fillId="0" borderId="1" xfId="0" applyFont="1" applyBorder="1" applyAlignment="1">
      <alignment horizontal="center" vertical="center" shrinkToFit="1"/>
    </xf>
    <xf numFmtId="0" fontId="19" fillId="0" borderId="0" xfId="0" applyFont="1" applyAlignment="1">
      <alignment horizontal="center" vertical="center" shrinkToFit="1"/>
    </xf>
    <xf numFmtId="0" fontId="19" fillId="0" borderId="2" xfId="0" applyFont="1" applyBorder="1" applyAlignment="1">
      <alignment horizontal="center" vertical="center" shrinkToFit="1"/>
    </xf>
    <xf numFmtId="0" fontId="19" fillId="0" borderId="0" xfId="0" applyFont="1" applyAlignment="1">
      <alignment vertical="center" shrinkToFit="1"/>
    </xf>
    <xf numFmtId="0" fontId="19" fillId="0" borderId="2" xfId="0" applyFont="1" applyBorder="1" applyAlignment="1">
      <alignment vertical="center" shrinkToFit="1"/>
    </xf>
    <xf numFmtId="0" fontId="3" fillId="0" borderId="1" xfId="0" applyFont="1" applyBorder="1" applyAlignment="1">
      <alignment horizontal="center" shrinkToFit="1"/>
    </xf>
    <xf numFmtId="0" fontId="3" fillId="0" borderId="0" xfId="0" applyFont="1" applyAlignment="1">
      <alignment horizontal="center" shrinkToFit="1"/>
    </xf>
    <xf numFmtId="0" fontId="19" fillId="0" borderId="0" xfId="0" applyFont="1" applyAlignment="1">
      <alignment horizontal="center" shrinkToFit="1"/>
    </xf>
    <xf numFmtId="0" fontId="19" fillId="0" borderId="0" xfId="0" applyFont="1" applyAlignment="1">
      <alignment horizontal="distributed" shrinkToFit="1"/>
    </xf>
    <xf numFmtId="0" fontId="19" fillId="0" borderId="64" xfId="0" applyFont="1" applyBorder="1" applyAlignment="1">
      <alignment horizontal="center" vertical="center" shrinkToFit="1"/>
    </xf>
    <xf numFmtId="0" fontId="22" fillId="0" borderId="0" xfId="0" applyFont="1" applyAlignment="1">
      <alignment horizontal="center" vertical="center" shrinkToFit="1"/>
    </xf>
    <xf numFmtId="0" fontId="22" fillId="0" borderId="64" xfId="0" applyFont="1" applyBorder="1" applyAlignment="1">
      <alignment horizontal="center" vertical="center" shrinkToFit="1"/>
    </xf>
    <xf numFmtId="0" fontId="19" fillId="0" borderId="0" xfId="0" applyFont="1" applyAlignment="1">
      <alignment horizontal="center" vertical="top" shrinkToFit="1"/>
    </xf>
    <xf numFmtId="0" fontId="19" fillId="0" borderId="64" xfId="0" applyFont="1" applyBorder="1" applyAlignment="1">
      <alignment horizontal="center" vertical="top" shrinkToFit="1"/>
    </xf>
    <xf numFmtId="0" fontId="19" fillId="0" borderId="0" xfId="0" applyFont="1" applyAlignment="1">
      <alignment horizontal="distributed" vertical="top" shrinkToFit="1"/>
    </xf>
    <xf numFmtId="0" fontId="19" fillId="0" borderId="64" xfId="0" applyFont="1" applyBorder="1" applyAlignment="1">
      <alignment horizontal="distributed" vertical="top" shrinkToFit="1"/>
    </xf>
    <xf numFmtId="0" fontId="19" fillId="0" borderId="10" xfId="0" applyFont="1" applyBorder="1" applyAlignment="1">
      <alignment horizontal="center" vertical="center" shrinkToFit="1"/>
    </xf>
    <xf numFmtId="0" fontId="19" fillId="0" borderId="14" xfId="0" applyFont="1" applyBorder="1" applyAlignment="1">
      <alignment horizontal="center" vertical="center" shrinkToFit="1"/>
    </xf>
    <xf numFmtId="0" fontId="19" fillId="0" borderId="6" xfId="0" applyFont="1" applyBorder="1" applyAlignment="1">
      <alignment horizontal="center" vertical="center" shrinkToFit="1"/>
    </xf>
    <xf numFmtId="0" fontId="19" fillId="0" borderId="8" xfId="0" applyFont="1" applyBorder="1" applyAlignment="1">
      <alignment horizontal="center" vertical="center" shrinkToFit="1"/>
    </xf>
    <xf numFmtId="0" fontId="19" fillId="0" borderId="12" xfId="0" applyFont="1" applyBorder="1" applyAlignment="1">
      <alignment horizontal="center" vertical="center" shrinkToFit="1"/>
    </xf>
    <xf numFmtId="0" fontId="19" fillId="0" borderId="15" xfId="0" applyFont="1" applyBorder="1" applyAlignment="1">
      <alignment horizontal="center" vertical="center" shrinkToFit="1"/>
    </xf>
    <xf numFmtId="0" fontId="6" fillId="3" borderId="60" xfId="0" applyFont="1" applyFill="1" applyBorder="1" applyAlignment="1" applyProtection="1">
      <alignment horizontal="center" vertical="center" shrinkToFit="1"/>
      <protection locked="0"/>
    </xf>
    <xf numFmtId="0" fontId="6" fillId="3" borderId="2" xfId="0" applyFont="1" applyFill="1" applyBorder="1" applyAlignment="1" applyProtection="1">
      <alignment horizontal="center" vertical="center" shrinkToFit="1"/>
      <protection locked="0"/>
    </xf>
    <xf numFmtId="0" fontId="19" fillId="0" borderId="22" xfId="0" applyFont="1" applyBorder="1" applyAlignment="1">
      <alignment horizontal="center" vertical="center" shrinkToFit="1"/>
    </xf>
    <xf numFmtId="0" fontId="19" fillId="0" borderId="48" xfId="0" applyFont="1" applyBorder="1" applyAlignment="1">
      <alignment horizontal="center" vertical="center" shrinkToFit="1"/>
    </xf>
    <xf numFmtId="0" fontId="19" fillId="0" borderId="27" xfId="0" applyFont="1" applyBorder="1" applyAlignment="1">
      <alignment horizontal="center" vertical="center" shrinkToFit="1"/>
    </xf>
    <xf numFmtId="0" fontId="19" fillId="0" borderId="32" xfId="0" applyFont="1" applyBorder="1" applyAlignment="1">
      <alignment horizontal="center" vertical="center" shrinkToFit="1"/>
    </xf>
    <xf numFmtId="0" fontId="19" fillId="0" borderId="49" xfId="0" applyFont="1" applyBorder="1" applyAlignment="1">
      <alignment horizontal="center" vertical="center" shrinkToFit="1"/>
    </xf>
    <xf numFmtId="0" fontId="19" fillId="0" borderId="20" xfId="0" applyFont="1" applyBorder="1" applyAlignment="1">
      <alignment horizontal="center" vertical="center" shrinkToFit="1"/>
    </xf>
    <xf numFmtId="0" fontId="6" fillId="3" borderId="81" xfId="0" applyFont="1" applyFill="1" applyBorder="1" applyAlignment="1" applyProtection="1">
      <alignment horizontal="left" vertical="center" shrinkToFit="1"/>
      <protection locked="0"/>
    </xf>
    <xf numFmtId="0" fontId="6" fillId="3" borderId="60" xfId="0" applyFont="1" applyFill="1" applyBorder="1" applyAlignment="1" applyProtection="1">
      <alignment horizontal="left" vertical="center" shrinkToFit="1"/>
      <protection locked="0"/>
    </xf>
    <xf numFmtId="0" fontId="6" fillId="3" borderId="61" xfId="0" applyFont="1" applyFill="1" applyBorder="1" applyAlignment="1" applyProtection="1">
      <alignment horizontal="left" vertical="center" shrinkToFit="1"/>
      <protection locked="0"/>
    </xf>
    <xf numFmtId="0" fontId="6" fillId="3" borderId="12" xfId="0" applyFont="1" applyFill="1" applyBorder="1" applyAlignment="1" applyProtection="1">
      <alignment horizontal="left" vertical="center" shrinkToFit="1"/>
      <protection locked="0"/>
    </xf>
    <xf numFmtId="0" fontId="6" fillId="3" borderId="2" xfId="0" applyFont="1" applyFill="1" applyBorder="1" applyAlignment="1" applyProtection="1">
      <alignment horizontal="left" vertical="center" shrinkToFit="1"/>
      <protection locked="0"/>
    </xf>
    <xf numFmtId="0" fontId="6" fillId="3" borderId="3" xfId="0" applyFont="1" applyFill="1" applyBorder="1" applyAlignment="1" applyProtection="1">
      <alignment horizontal="left" vertical="center" shrinkToFit="1"/>
      <protection locked="0"/>
    </xf>
    <xf numFmtId="0" fontId="19" fillId="0" borderId="50" xfId="0" applyFont="1" applyBorder="1" applyAlignment="1">
      <alignment horizontal="center" vertical="center" shrinkToFit="1"/>
    </xf>
    <xf numFmtId="0" fontId="19" fillId="0" borderId="51" xfId="0" applyFont="1" applyBorder="1" applyAlignment="1">
      <alignment horizontal="center" vertical="center" shrinkToFit="1"/>
    </xf>
    <xf numFmtId="0" fontId="19" fillId="0" borderId="52" xfId="0" applyFont="1" applyBorder="1" applyAlignment="1">
      <alignment horizontal="center" vertical="center" shrinkToFit="1"/>
    </xf>
    <xf numFmtId="0" fontId="6" fillId="3" borderId="20" xfId="0" applyFont="1" applyFill="1" applyBorder="1" applyAlignment="1" applyProtection="1">
      <alignment horizontal="left" vertical="center" shrinkToFit="1"/>
      <protection locked="0"/>
    </xf>
    <xf numFmtId="0" fontId="6" fillId="3" borderId="52" xfId="0" applyFont="1" applyFill="1" applyBorder="1" applyAlignment="1" applyProtection="1">
      <alignment horizontal="left" vertical="center" shrinkToFit="1"/>
      <protection locked="0"/>
    </xf>
    <xf numFmtId="0" fontId="6" fillId="4" borderId="10" xfId="0" applyFont="1" applyFill="1" applyBorder="1" applyAlignment="1" applyProtection="1">
      <alignment horizontal="center" vertical="center" shrinkToFit="1"/>
      <protection locked="0"/>
    </xf>
    <xf numFmtId="0" fontId="6" fillId="4" borderId="1" xfId="0" applyFont="1" applyFill="1" applyBorder="1" applyAlignment="1" applyProtection="1">
      <alignment horizontal="center" vertical="center" shrinkToFit="1"/>
      <protection locked="0"/>
    </xf>
    <xf numFmtId="0" fontId="6" fillId="4" borderId="25" xfId="0" applyFont="1" applyFill="1" applyBorder="1" applyAlignment="1" applyProtection="1">
      <alignment horizontal="center" vertical="center" shrinkToFit="1"/>
      <protection locked="0"/>
    </xf>
    <xf numFmtId="0" fontId="6" fillId="4" borderId="64" xfId="0" applyFont="1" applyFill="1" applyBorder="1" applyAlignment="1" applyProtection="1">
      <alignment horizontal="center" vertical="center" shrinkToFit="1"/>
      <protection locked="0"/>
    </xf>
    <xf numFmtId="0" fontId="6" fillId="0" borderId="27" xfId="0" applyFont="1" applyBorder="1" applyAlignment="1">
      <alignment horizontal="center" vertical="center"/>
    </xf>
    <xf numFmtId="0" fontId="6" fillId="0" borderId="4" xfId="0" applyFont="1" applyBorder="1" applyAlignment="1">
      <alignment horizontal="center" vertical="center"/>
    </xf>
    <xf numFmtId="0" fontId="6" fillId="4" borderId="1" xfId="0" applyFont="1" applyFill="1" applyBorder="1" applyAlignment="1">
      <alignment horizontal="center" vertical="center"/>
    </xf>
    <xf numFmtId="0" fontId="6" fillId="4" borderId="64" xfId="0" applyFont="1" applyFill="1" applyBorder="1" applyAlignment="1">
      <alignment horizontal="center" vertical="center"/>
    </xf>
    <xf numFmtId="0" fontId="19" fillId="0" borderId="53" xfId="0" applyFont="1" applyBorder="1" applyAlignment="1">
      <alignment horizontal="center" vertical="center" shrinkToFit="1"/>
    </xf>
    <xf numFmtId="0" fontId="6" fillId="5" borderId="81" xfId="0" applyFont="1" applyFill="1" applyBorder="1" applyAlignment="1" applyProtection="1">
      <alignment horizontal="center" vertical="center" shrinkToFit="1"/>
      <protection locked="0"/>
    </xf>
    <xf numFmtId="0" fontId="6" fillId="5" borderId="60" xfId="0" applyFont="1" applyFill="1" applyBorder="1" applyAlignment="1" applyProtection="1">
      <alignment horizontal="center" vertical="center" shrinkToFit="1"/>
      <protection locked="0"/>
    </xf>
    <xf numFmtId="0" fontId="6" fillId="5" borderId="12" xfId="0" applyFont="1" applyFill="1" applyBorder="1" applyAlignment="1" applyProtection="1">
      <alignment horizontal="center" vertical="center" shrinkToFit="1"/>
      <protection locked="0"/>
    </xf>
    <xf numFmtId="0" fontId="6" fillId="5" borderId="2" xfId="0" applyFont="1" applyFill="1" applyBorder="1" applyAlignment="1" applyProtection="1">
      <alignment horizontal="center" vertical="center" shrinkToFit="1"/>
      <protection locked="0"/>
    </xf>
    <xf numFmtId="0" fontId="19" fillId="0" borderId="22" xfId="0" applyFont="1" applyBorder="1" applyAlignment="1">
      <alignment vertical="center" shrinkToFit="1"/>
    </xf>
    <xf numFmtId="0" fontId="19" fillId="0" borderId="27" xfId="0" applyFont="1" applyBorder="1" applyAlignment="1">
      <alignment vertical="center" shrinkToFit="1"/>
    </xf>
    <xf numFmtId="0" fontId="6" fillId="3" borderId="1" xfId="0" applyFont="1" applyFill="1" applyBorder="1" applyAlignment="1" applyProtection="1">
      <alignment horizontal="center" vertical="center" shrinkToFit="1"/>
      <protection locked="0"/>
    </xf>
    <xf numFmtId="0" fontId="6" fillId="3" borderId="9" xfId="0" applyFont="1" applyFill="1" applyBorder="1" applyAlignment="1" applyProtection="1">
      <alignment horizontal="center" vertical="center" shrinkToFit="1"/>
      <protection locked="0"/>
    </xf>
    <xf numFmtId="0" fontId="6" fillId="3" borderId="64" xfId="0" applyFont="1" applyFill="1" applyBorder="1" applyAlignment="1" applyProtection="1">
      <alignment horizontal="center" vertical="center" shrinkToFit="1"/>
      <protection locked="0"/>
    </xf>
    <xf numFmtId="0" fontId="6" fillId="3" borderId="21" xfId="0" applyFont="1" applyFill="1" applyBorder="1" applyAlignment="1" applyProtection="1">
      <alignment horizontal="center" vertical="center" shrinkToFit="1"/>
      <protection locked="0"/>
    </xf>
    <xf numFmtId="0" fontId="19" fillId="0" borderId="60" xfId="0" applyFont="1" applyBorder="1" applyAlignment="1">
      <alignment horizontal="center" vertical="center" shrinkToFit="1"/>
    </xf>
    <xf numFmtId="0" fontId="19" fillId="0" borderId="42" xfId="0" applyFont="1" applyBorder="1" applyAlignment="1">
      <alignment horizontal="center" vertical="center" shrinkToFit="1"/>
    </xf>
    <xf numFmtId="0" fontId="36" fillId="5" borderId="0" xfId="0" applyFont="1" applyFill="1" applyAlignment="1" applyProtection="1">
      <alignment horizontal="center" vertical="center" shrinkToFit="1"/>
      <protection locked="0"/>
    </xf>
    <xf numFmtId="0" fontId="36" fillId="5" borderId="64" xfId="0" applyFont="1" applyFill="1" applyBorder="1" applyAlignment="1" applyProtection="1">
      <alignment horizontal="center" vertical="center" shrinkToFit="1"/>
      <protection locked="0"/>
    </xf>
    <xf numFmtId="0" fontId="19" fillId="0" borderId="0" xfId="0" applyFont="1" applyAlignment="1">
      <alignment horizontal="left" vertical="center" shrinkToFit="1"/>
    </xf>
    <xf numFmtId="0" fontId="19" fillId="0" borderId="64" xfId="0" applyFont="1" applyBorder="1" applyAlignment="1">
      <alignment horizontal="left" vertical="center" shrinkToFit="1"/>
    </xf>
    <xf numFmtId="0" fontId="18" fillId="0" borderId="0" xfId="0" applyFont="1" applyAlignment="1">
      <alignment horizontal="center" vertical="center"/>
    </xf>
    <xf numFmtId="0" fontId="18" fillId="0" borderId="64" xfId="0" applyFont="1" applyBorder="1" applyAlignment="1">
      <alignment horizontal="center" vertical="center"/>
    </xf>
    <xf numFmtId="0" fontId="26" fillId="4" borderId="0" xfId="0" applyFont="1" applyFill="1" applyAlignment="1">
      <alignment horizontal="center" vertical="center"/>
    </xf>
    <xf numFmtId="0" fontId="26" fillId="4" borderId="64" xfId="0" applyFont="1" applyFill="1" applyBorder="1" applyAlignment="1">
      <alignment horizontal="center" vertical="center"/>
    </xf>
    <xf numFmtId="0" fontId="6" fillId="4" borderId="0" xfId="0" applyFont="1" applyFill="1" applyAlignment="1" applyProtection="1">
      <alignment horizontal="center" vertical="center"/>
      <protection locked="0"/>
    </xf>
    <xf numFmtId="0" fontId="6" fillId="4" borderId="54" xfId="0" applyFont="1" applyFill="1" applyBorder="1" applyAlignment="1" applyProtection="1">
      <alignment horizontal="center" vertical="center"/>
      <protection locked="0"/>
    </xf>
    <xf numFmtId="0" fontId="13" fillId="0" borderId="0" xfId="0" applyFont="1" applyAlignment="1">
      <alignment horizontal="right" vertical="center" shrinkToFit="1"/>
    </xf>
    <xf numFmtId="0" fontId="13" fillId="0" borderId="54" xfId="0" applyFont="1" applyBorder="1" applyAlignment="1">
      <alignment horizontal="right" vertical="center" shrinkToFit="1"/>
    </xf>
    <xf numFmtId="0" fontId="6" fillId="4" borderId="0" xfId="0" applyFont="1" applyFill="1" applyAlignment="1" applyProtection="1">
      <alignment horizontal="center" vertical="center" shrinkToFit="1"/>
      <protection locked="0"/>
    </xf>
    <xf numFmtId="0" fontId="13" fillId="0" borderId="0" xfId="0" applyFont="1" applyAlignment="1">
      <alignment vertical="center" shrinkToFit="1"/>
    </xf>
    <xf numFmtId="0" fontId="24" fillId="0" borderId="54" xfId="0" applyFont="1" applyBorder="1" applyAlignment="1">
      <alignment vertical="center" shrinkToFit="1"/>
    </xf>
    <xf numFmtId="0" fontId="6" fillId="4" borderId="54" xfId="0" applyFont="1" applyFill="1" applyBorder="1" applyAlignment="1" applyProtection="1">
      <alignment horizontal="center" vertical="center" shrinkToFit="1"/>
      <protection locked="0"/>
    </xf>
    <xf numFmtId="0" fontId="19" fillId="0" borderId="13" xfId="0" applyFont="1" applyBorder="1" applyAlignment="1">
      <alignment vertical="center" shrinkToFit="1"/>
    </xf>
    <xf numFmtId="0" fontId="0" fillId="0" borderId="67" xfId="0" applyBorder="1" applyAlignment="1">
      <alignment vertical="center" shrinkToFit="1"/>
    </xf>
    <xf numFmtId="0" fontId="23" fillId="5" borderId="0" xfId="0" applyFont="1" applyFill="1" applyAlignment="1" applyProtection="1">
      <alignment horizontal="center" vertical="center" shrinkToFit="1"/>
      <protection locked="0"/>
    </xf>
    <xf numFmtId="0" fontId="23" fillId="5" borderId="64" xfId="0" applyFont="1" applyFill="1" applyBorder="1" applyAlignment="1" applyProtection="1">
      <alignment horizontal="center" vertical="center" shrinkToFit="1"/>
      <protection locked="0"/>
    </xf>
    <xf numFmtId="0" fontId="18" fillId="0" borderId="0" xfId="0" applyFont="1" applyAlignment="1">
      <alignment horizontal="left" vertical="center"/>
    </xf>
    <xf numFmtId="0" fontId="18" fillId="0" borderId="13" xfId="0" applyFont="1" applyBorder="1" applyAlignment="1">
      <alignment horizontal="left" vertical="center"/>
    </xf>
    <xf numFmtId="0" fontId="18" fillId="0" borderId="64" xfId="0" applyFont="1" applyBorder="1" applyAlignment="1">
      <alignment horizontal="left" vertical="center"/>
    </xf>
    <xf numFmtId="0" fontId="18" fillId="0" borderId="21" xfId="0" applyFont="1" applyBorder="1" applyAlignment="1">
      <alignment horizontal="left" vertical="center"/>
    </xf>
    <xf numFmtId="0" fontId="19" fillId="0" borderId="62" xfId="0" applyFont="1" applyBorder="1" applyAlignment="1">
      <alignment horizontal="center" vertical="center" shrinkToFit="1"/>
    </xf>
    <xf numFmtId="0" fontId="19" fillId="0" borderId="65" xfId="0" applyFont="1" applyBorder="1" applyAlignment="1">
      <alignment horizontal="center" vertical="center" shrinkToFit="1"/>
    </xf>
    <xf numFmtId="0" fontId="19" fillId="0" borderId="54" xfId="0" applyFont="1" applyBorder="1" applyAlignment="1">
      <alignment horizontal="center" vertical="center" shrinkToFit="1"/>
    </xf>
    <xf numFmtId="0" fontId="13" fillId="0" borderId="59" xfId="0" applyFont="1" applyBorder="1" applyAlignment="1">
      <alignment horizontal="center" vertical="center" shrinkToFit="1"/>
    </xf>
    <xf numFmtId="0" fontId="13" fillId="0" borderId="60" xfId="0" applyFont="1" applyBorder="1" applyAlignment="1">
      <alignment horizontal="center" vertical="center" shrinkToFit="1"/>
    </xf>
    <xf numFmtId="0" fontId="13" fillId="0" borderId="82" xfId="0" applyFont="1" applyBorder="1" applyAlignment="1">
      <alignment horizontal="center" vertical="center" shrinkToFit="1"/>
    </xf>
    <xf numFmtId="0" fontId="13" fillId="0" borderId="63" xfId="0" applyFont="1" applyBorder="1" applyAlignment="1">
      <alignment horizontal="center" vertical="center" shrinkToFit="1"/>
    </xf>
    <xf numFmtId="0" fontId="13" fillId="0" borderId="64" xfId="0" applyFont="1" applyBorder="1" applyAlignment="1">
      <alignment horizontal="center" vertical="center" shrinkToFit="1"/>
    </xf>
    <xf numFmtId="0" fontId="13" fillId="0" borderId="66" xfId="0" applyFont="1" applyBorder="1" applyAlignment="1">
      <alignment horizontal="center" vertical="center" shrinkToFit="1"/>
    </xf>
    <xf numFmtId="0" fontId="6" fillId="4" borderId="83" xfId="0" applyFont="1" applyFill="1" applyBorder="1" applyAlignment="1" applyProtection="1">
      <alignment horizontal="left" vertical="center" shrinkToFit="1"/>
      <protection locked="0"/>
    </xf>
    <xf numFmtId="0" fontId="6" fillId="4" borderId="60" xfId="0" applyFont="1" applyFill="1" applyBorder="1" applyAlignment="1" applyProtection="1">
      <alignment horizontal="left" vertical="center" shrinkToFit="1"/>
      <protection locked="0"/>
    </xf>
    <xf numFmtId="0" fontId="6" fillId="4" borderId="0" xfId="0" applyFont="1" applyFill="1" applyAlignment="1" applyProtection="1">
      <alignment horizontal="left" vertical="center" shrinkToFit="1"/>
      <protection locked="0"/>
    </xf>
    <xf numFmtId="0" fontId="6" fillId="4" borderId="13" xfId="0" applyFont="1" applyFill="1" applyBorder="1" applyAlignment="1" applyProtection="1">
      <alignment horizontal="left" vertical="center" shrinkToFit="1"/>
      <protection locked="0"/>
    </xf>
    <xf numFmtId="0" fontId="6" fillId="4" borderId="68" xfId="0" applyFont="1" applyFill="1" applyBorder="1" applyAlignment="1" applyProtection="1">
      <alignment horizontal="left" vertical="center" shrinkToFit="1"/>
      <protection locked="0"/>
    </xf>
    <xf numFmtId="0" fontId="6" fillId="4" borderId="64" xfId="0" applyFont="1" applyFill="1" applyBorder="1" applyAlignment="1" applyProtection="1">
      <alignment horizontal="left" vertical="center" shrinkToFit="1"/>
      <protection locked="0"/>
    </xf>
    <xf numFmtId="0" fontId="6" fillId="4" borderId="21" xfId="0" applyFont="1" applyFill="1" applyBorder="1" applyAlignment="1" applyProtection="1">
      <alignment horizontal="left" vertical="center" shrinkToFit="1"/>
      <protection locked="0"/>
    </xf>
    <xf numFmtId="0" fontId="13" fillId="0" borderId="42" xfId="0" applyFont="1" applyBorder="1" applyAlignment="1">
      <alignment horizontal="center" vertical="center" shrinkToFit="1"/>
    </xf>
    <xf numFmtId="0" fontId="19" fillId="0" borderId="46" xfId="0" applyFont="1" applyBorder="1" applyAlignment="1">
      <alignment horizontal="center" vertical="center"/>
    </xf>
    <xf numFmtId="0" fontId="19" fillId="0" borderId="47" xfId="0" applyFont="1" applyBorder="1" applyAlignment="1">
      <alignment horizontal="center" vertical="center"/>
    </xf>
    <xf numFmtId="0" fontId="19" fillId="0" borderId="45" xfId="0" applyFont="1" applyBorder="1" applyAlignment="1">
      <alignment horizontal="center" vertical="center"/>
    </xf>
    <xf numFmtId="0" fontId="19" fillId="0" borderId="69" xfId="0" applyFont="1" applyBorder="1" applyAlignment="1">
      <alignment horizontal="center" vertical="center"/>
    </xf>
    <xf numFmtId="0" fontId="19" fillId="0" borderId="55" xfId="0" applyFont="1" applyBorder="1" applyAlignment="1">
      <alignment horizontal="center" vertical="center"/>
    </xf>
    <xf numFmtId="0" fontId="19" fillId="0" borderId="0" xfId="0" applyFont="1" applyAlignment="1">
      <alignment horizontal="center" vertical="center"/>
    </xf>
    <xf numFmtId="0" fontId="19" fillId="0" borderId="56" xfId="0" applyFont="1" applyBorder="1" applyAlignment="1">
      <alignment horizontal="center" vertical="center"/>
    </xf>
    <xf numFmtId="0" fontId="19" fillId="0" borderId="54" xfId="0" applyFont="1" applyBorder="1" applyAlignment="1">
      <alignment horizontal="center" vertical="center"/>
    </xf>
    <xf numFmtId="0" fontId="18" fillId="0" borderId="72" xfId="0" applyFont="1" applyBorder="1" applyAlignment="1">
      <alignment horizontal="center" vertical="center"/>
    </xf>
    <xf numFmtId="0" fontId="18" fillId="0" borderId="54" xfId="0" applyFont="1" applyBorder="1" applyAlignment="1">
      <alignment horizontal="center" vertical="center"/>
    </xf>
    <xf numFmtId="0" fontId="18" fillId="0" borderId="57" xfId="0" applyFont="1" applyBorder="1" applyAlignment="1">
      <alignment horizontal="center" vertical="center"/>
    </xf>
    <xf numFmtId="0" fontId="18" fillId="0" borderId="13" xfId="0" applyFont="1" applyBorder="1" applyAlignment="1">
      <alignment horizontal="center" vertical="center"/>
    </xf>
    <xf numFmtId="0" fontId="18" fillId="0" borderId="67" xfId="0" applyFont="1" applyBorder="1" applyAlignment="1">
      <alignment horizontal="center" vertical="center"/>
    </xf>
    <xf numFmtId="0" fontId="19" fillId="0" borderId="84" xfId="0" applyFont="1" applyBorder="1" applyAlignment="1">
      <alignment horizontal="center" vertical="center" textRotation="255" shrinkToFit="1"/>
    </xf>
    <xf numFmtId="0" fontId="19" fillId="0" borderId="85" xfId="0" applyFont="1" applyBorder="1" applyAlignment="1">
      <alignment horizontal="center" vertical="center" textRotation="255" shrinkToFit="1"/>
    </xf>
    <xf numFmtId="0" fontId="19" fillId="0" borderId="62" xfId="0" applyFont="1" applyBorder="1" applyAlignment="1">
      <alignment horizontal="center" vertical="center" textRotation="255" shrinkToFit="1"/>
    </xf>
    <xf numFmtId="0" fontId="19" fillId="0" borderId="8" xfId="0" applyFont="1" applyBorder="1" applyAlignment="1">
      <alignment horizontal="center" vertical="center" textRotation="255" shrinkToFit="1"/>
    </xf>
    <xf numFmtId="0" fontId="19" fillId="0" borderId="65" xfId="0" applyFont="1" applyBorder="1" applyAlignment="1">
      <alignment horizontal="center" vertical="center" textRotation="255" shrinkToFit="1"/>
    </xf>
    <xf numFmtId="0" fontId="19" fillId="0" borderId="86" xfId="0" applyFont="1" applyBorder="1" applyAlignment="1">
      <alignment horizontal="center" vertical="center" textRotation="255" shrinkToFit="1"/>
    </xf>
    <xf numFmtId="0" fontId="27" fillId="0" borderId="39" xfId="0" applyFont="1" applyBorder="1" applyAlignment="1">
      <alignment horizontal="center" vertical="center" shrinkToFit="1"/>
    </xf>
    <xf numFmtId="0" fontId="27" fillId="0" borderId="17" xfId="0" applyFont="1" applyBorder="1" applyAlignment="1">
      <alignment horizontal="center" vertical="center" shrinkToFit="1"/>
    </xf>
    <xf numFmtId="0" fontId="10" fillId="4" borderId="15" xfId="0" applyFont="1" applyFill="1" applyBorder="1" applyAlignment="1" applyProtection="1">
      <alignment horizontal="left" vertical="center" shrinkToFit="1"/>
      <protection locked="0"/>
    </xf>
    <xf numFmtId="0" fontId="10" fillId="4" borderId="24" xfId="0" applyFont="1" applyFill="1" applyBorder="1" applyAlignment="1" applyProtection="1">
      <alignment horizontal="left" vertical="center" shrinkToFit="1"/>
      <protection locked="0"/>
    </xf>
    <xf numFmtId="0" fontId="10" fillId="4" borderId="40" xfId="0" applyFont="1" applyFill="1" applyBorder="1" applyAlignment="1" applyProtection="1">
      <alignment horizontal="left" vertical="center" shrinkToFit="1"/>
      <protection locked="0"/>
    </xf>
    <xf numFmtId="0" fontId="28" fillId="0" borderId="28" xfId="0" applyFont="1" applyBorder="1" applyAlignment="1">
      <alignment horizontal="center" vertical="center" wrapText="1" shrinkToFit="1"/>
    </xf>
    <xf numFmtId="0" fontId="28" fillId="0" borderId="19" xfId="0" applyFont="1" applyBorder="1" applyAlignment="1">
      <alignment horizontal="center" vertical="center" shrinkToFit="1"/>
    </xf>
    <xf numFmtId="0" fontId="28" fillId="0" borderId="28" xfId="0" applyFont="1" applyBorder="1" applyAlignment="1">
      <alignment horizontal="center" vertical="center" shrinkToFit="1"/>
    </xf>
    <xf numFmtId="0" fontId="6" fillId="4" borderId="5" xfId="0" applyFont="1" applyFill="1" applyBorder="1" applyAlignment="1" applyProtection="1">
      <alignment horizontal="left" vertical="center" shrinkToFit="1"/>
      <protection locked="0"/>
    </xf>
    <xf numFmtId="0" fontId="6" fillId="4" borderId="1" xfId="0" applyFont="1" applyFill="1" applyBorder="1" applyAlignment="1" applyProtection="1">
      <alignment horizontal="left" vertical="center" shrinkToFit="1"/>
      <protection locked="0"/>
    </xf>
    <xf numFmtId="0" fontId="6" fillId="4" borderId="11" xfId="0" applyFont="1" applyFill="1" applyBorder="1" applyAlignment="1" applyProtection="1">
      <alignment horizontal="left" vertical="center" shrinkToFit="1"/>
      <protection locked="0"/>
    </xf>
    <xf numFmtId="0" fontId="6" fillId="4" borderId="16" xfId="0" applyFont="1" applyFill="1" applyBorder="1" applyAlignment="1" applyProtection="1">
      <alignment horizontal="left" vertical="center" shrinkToFit="1"/>
      <protection locked="0"/>
    </xf>
    <xf numFmtId="0" fontId="6" fillId="4" borderId="2" xfId="0" applyFont="1" applyFill="1" applyBorder="1" applyAlignment="1" applyProtection="1">
      <alignment horizontal="left" vertical="center" shrinkToFit="1"/>
      <protection locked="0"/>
    </xf>
    <xf numFmtId="0" fontId="6" fillId="4" borderId="7" xfId="0" applyFont="1" applyFill="1" applyBorder="1" applyAlignment="1" applyProtection="1">
      <alignment horizontal="left" vertical="center" shrinkToFit="1"/>
      <protection locked="0"/>
    </xf>
    <xf numFmtId="0" fontId="18" fillId="0" borderId="10" xfId="0" applyFont="1" applyBorder="1" applyAlignment="1">
      <alignment horizontal="center" vertical="center" wrapText="1" shrinkToFit="1"/>
    </xf>
    <xf numFmtId="0" fontId="18" fillId="0" borderId="11" xfId="0" applyFont="1" applyBorder="1" applyAlignment="1">
      <alignment horizontal="center" vertical="center" shrinkToFit="1"/>
    </xf>
    <xf numFmtId="0" fontId="18" fillId="0" borderId="72" xfId="0" applyFont="1" applyBorder="1" applyAlignment="1">
      <alignment horizontal="center" vertical="center" shrinkToFit="1"/>
    </xf>
    <xf numFmtId="0" fontId="18" fillId="0" borderId="7" xfId="0" applyFont="1" applyBorder="1" applyAlignment="1">
      <alignment horizontal="center" vertical="center" shrinkToFit="1"/>
    </xf>
    <xf numFmtId="0" fontId="25" fillId="0" borderId="1" xfId="0" applyFont="1" applyBorder="1" applyAlignment="1">
      <alignment horizontal="center" vertical="center" shrinkToFit="1"/>
    </xf>
    <xf numFmtId="0" fontId="8" fillId="4" borderId="1" xfId="0" applyFont="1" applyFill="1" applyBorder="1" applyAlignment="1" applyProtection="1">
      <alignment horizontal="center" vertical="center" shrinkToFit="1"/>
      <protection locked="0"/>
    </xf>
    <xf numFmtId="0" fontId="6" fillId="4" borderId="55" xfId="0" applyFont="1" applyFill="1" applyBorder="1" applyAlignment="1" applyProtection="1">
      <alignment horizontal="left" vertical="center" shrinkToFit="1"/>
      <protection locked="0"/>
    </xf>
    <xf numFmtId="0" fontId="6" fillId="4" borderId="72" xfId="0" applyFont="1" applyFill="1" applyBorder="1" applyAlignment="1" applyProtection="1">
      <alignment horizontal="left" vertical="center" shrinkToFit="1"/>
      <protection locked="0"/>
    </xf>
    <xf numFmtId="0" fontId="28" fillId="0" borderId="18" xfId="0" applyFont="1" applyBorder="1" applyAlignment="1">
      <alignment horizontal="center" vertical="center" shrinkToFit="1"/>
    </xf>
    <xf numFmtId="0" fontId="6" fillId="4" borderId="27" xfId="0" applyFont="1" applyFill="1" applyBorder="1" applyAlignment="1" applyProtection="1">
      <alignment horizontal="center" vertical="center" shrinkToFit="1"/>
      <protection locked="0"/>
    </xf>
    <xf numFmtId="0" fontId="6" fillId="4" borderId="28" xfId="0" applyFont="1" applyFill="1" applyBorder="1" applyAlignment="1" applyProtection="1">
      <alignment horizontal="center" vertical="center" shrinkToFit="1"/>
      <protection locked="0"/>
    </xf>
    <xf numFmtId="49" fontId="11" fillId="0" borderId="1" xfId="0" applyNumberFormat="1" applyFont="1" applyBorder="1" applyAlignment="1">
      <alignment horizontal="center" vertical="center" shrinkToFit="1"/>
    </xf>
    <xf numFmtId="0" fontId="30" fillId="0" borderId="10" xfId="0" applyFont="1" applyBorder="1" applyAlignment="1">
      <alignment horizontal="center" vertical="center" wrapText="1" shrinkToFit="1"/>
    </xf>
    <xf numFmtId="0" fontId="30" fillId="0" borderId="1" xfId="0" applyFont="1" applyBorder="1" applyAlignment="1">
      <alignment horizontal="center" vertical="center" shrinkToFit="1"/>
    </xf>
    <xf numFmtId="0" fontId="30" fillId="0" borderId="11" xfId="0" applyFont="1" applyBorder="1" applyAlignment="1">
      <alignment horizontal="center" vertical="center" shrinkToFit="1"/>
    </xf>
    <xf numFmtId="0" fontId="30" fillId="0" borderId="12" xfId="0" applyFont="1" applyBorder="1" applyAlignment="1">
      <alignment horizontal="center" vertical="center" shrinkToFit="1"/>
    </xf>
    <xf numFmtId="0" fontId="30" fillId="0" borderId="2" xfId="0" applyFont="1" applyBorder="1" applyAlignment="1">
      <alignment horizontal="center" vertical="center" shrinkToFit="1"/>
    </xf>
    <xf numFmtId="0" fontId="30" fillId="0" borderId="7" xfId="0" applyFont="1" applyBorder="1" applyAlignment="1">
      <alignment horizontal="center" vertical="center" shrinkToFit="1"/>
    </xf>
    <xf numFmtId="0" fontId="20" fillId="4" borderId="5" xfId="0" applyFont="1" applyFill="1" applyBorder="1" applyAlignment="1">
      <alignment horizontal="left" vertical="center" shrinkToFit="1"/>
    </xf>
    <xf numFmtId="0" fontId="20" fillId="4" borderId="1" xfId="0" applyFont="1" applyFill="1" applyBorder="1" applyAlignment="1">
      <alignment horizontal="left" vertical="center" shrinkToFit="1"/>
    </xf>
    <xf numFmtId="0" fontId="20" fillId="4" borderId="11" xfId="0" applyFont="1" applyFill="1" applyBorder="1" applyAlignment="1">
      <alignment horizontal="left" vertical="center" shrinkToFit="1"/>
    </xf>
    <xf numFmtId="0" fontId="20" fillId="4" borderId="16" xfId="0" applyFont="1" applyFill="1" applyBorder="1" applyAlignment="1">
      <alignment horizontal="left" vertical="center" shrinkToFit="1"/>
    </xf>
    <xf numFmtId="0" fontId="20" fillId="4" borderId="2" xfId="0" applyFont="1" applyFill="1" applyBorder="1" applyAlignment="1">
      <alignment horizontal="left" vertical="center" shrinkToFit="1"/>
    </xf>
    <xf numFmtId="0" fontId="20" fillId="4" borderId="7" xfId="0" applyFont="1" applyFill="1" applyBorder="1" applyAlignment="1">
      <alignment horizontal="left" vertical="center" shrinkToFit="1"/>
    </xf>
    <xf numFmtId="0" fontId="30" fillId="0" borderId="40" xfId="0" applyFont="1" applyBorder="1" applyAlignment="1">
      <alignment horizontal="center" vertical="center" wrapText="1"/>
    </xf>
    <xf numFmtId="0" fontId="30" fillId="0" borderId="41" xfId="0" applyFont="1" applyBorder="1" applyAlignment="1">
      <alignment horizontal="center" vertical="center" wrapText="1"/>
    </xf>
    <xf numFmtId="0" fontId="30" fillId="0" borderId="36" xfId="0" applyFont="1" applyBorder="1" applyAlignment="1">
      <alignment horizontal="center" vertical="center" wrapText="1"/>
    </xf>
    <xf numFmtId="0" fontId="30" fillId="0" borderId="37" xfId="0" applyFont="1" applyBorder="1" applyAlignment="1">
      <alignment horizontal="center" vertical="center" wrapText="1"/>
    </xf>
    <xf numFmtId="0" fontId="20" fillId="4" borderId="55" xfId="0" applyFont="1" applyFill="1" applyBorder="1" applyAlignment="1">
      <alignment horizontal="left" vertical="center" shrinkToFit="1"/>
    </xf>
    <xf numFmtId="0" fontId="20" fillId="4" borderId="0" xfId="0" applyFont="1" applyFill="1" applyAlignment="1">
      <alignment horizontal="left" vertical="center" shrinkToFit="1"/>
    </xf>
    <xf numFmtId="0" fontId="20" fillId="4" borderId="72" xfId="0" applyFont="1" applyFill="1" applyBorder="1" applyAlignment="1">
      <alignment horizontal="left" vertical="center" shrinkToFit="1"/>
    </xf>
    <xf numFmtId="0" fontId="20" fillId="4" borderId="56" xfId="0" applyFont="1" applyFill="1" applyBorder="1" applyAlignment="1">
      <alignment horizontal="left" vertical="center" shrinkToFit="1"/>
    </xf>
    <xf numFmtId="0" fontId="20" fillId="4" borderId="54" xfId="0" applyFont="1" applyFill="1" applyBorder="1" applyAlignment="1">
      <alignment horizontal="left" vertical="center" shrinkToFit="1"/>
    </xf>
    <xf numFmtId="0" fontId="20" fillId="4" borderId="57" xfId="0" applyFont="1" applyFill="1" applyBorder="1" applyAlignment="1">
      <alignment horizontal="left" vertical="center" shrinkToFit="1"/>
    </xf>
    <xf numFmtId="0" fontId="9" fillId="0" borderId="88" xfId="0" applyFont="1" applyBorder="1" applyAlignment="1" applyProtection="1">
      <alignment horizontal="center" vertical="center" textRotation="255" shrinkToFit="1"/>
      <protection locked="0"/>
    </xf>
    <xf numFmtId="0" fontId="9" fillId="0" borderId="23" xfId="0" applyFont="1" applyBorder="1" applyAlignment="1" applyProtection="1">
      <alignment horizontal="center" vertical="center" textRotation="255" shrinkToFit="1"/>
      <protection locked="0"/>
    </xf>
    <xf numFmtId="0" fontId="9" fillId="0" borderId="24" xfId="0" applyFont="1" applyBorder="1" applyAlignment="1" applyProtection="1">
      <alignment horizontal="center" vertical="center" textRotation="255" shrinkToFit="1"/>
      <protection locked="0"/>
    </xf>
    <xf numFmtId="0" fontId="6" fillId="5" borderId="89" xfId="0" applyFont="1" applyFill="1" applyBorder="1" applyAlignment="1" applyProtection="1">
      <alignment horizontal="center" vertical="center" shrinkToFit="1"/>
      <protection locked="0"/>
    </xf>
    <xf numFmtId="0" fontId="6" fillId="5" borderId="58" xfId="0" applyFont="1" applyFill="1" applyBorder="1" applyAlignment="1" applyProtection="1">
      <alignment horizontal="center" vertical="center" shrinkToFit="1"/>
      <protection locked="0"/>
    </xf>
    <xf numFmtId="0" fontId="6" fillId="5" borderId="71" xfId="0" applyFont="1" applyFill="1" applyBorder="1" applyAlignment="1" applyProtection="1">
      <alignment horizontal="center" vertical="center" shrinkToFit="1"/>
      <protection locked="0"/>
    </xf>
    <xf numFmtId="0" fontId="6" fillId="5" borderId="6" xfId="0" applyFont="1" applyFill="1" applyBorder="1" applyAlignment="1" applyProtection="1">
      <alignment horizontal="center" vertical="center" shrinkToFit="1"/>
      <protection locked="0"/>
    </xf>
    <xf numFmtId="0" fontId="6" fillId="5" borderId="0" xfId="0" applyFont="1" applyFill="1" applyAlignment="1" applyProtection="1">
      <alignment horizontal="center" vertical="center" shrinkToFit="1"/>
      <protection locked="0"/>
    </xf>
    <xf numFmtId="0" fontId="6" fillId="5" borderId="72" xfId="0" applyFont="1" applyFill="1" applyBorder="1" applyAlignment="1" applyProtection="1">
      <alignment horizontal="center" vertical="center" shrinkToFit="1"/>
      <protection locked="0"/>
    </xf>
    <xf numFmtId="0" fontId="6" fillId="5" borderId="7" xfId="0" applyFont="1" applyFill="1" applyBorder="1" applyAlignment="1" applyProtection="1">
      <alignment horizontal="center" vertical="center" shrinkToFit="1"/>
      <protection locked="0"/>
    </xf>
    <xf numFmtId="0" fontId="6" fillId="4" borderId="14" xfId="0" applyFont="1" applyFill="1" applyBorder="1" applyAlignment="1" applyProtection="1">
      <alignment horizontal="left" vertical="center" shrinkToFit="1"/>
      <protection locked="0"/>
    </xf>
    <xf numFmtId="0" fontId="6" fillId="4" borderId="15" xfId="0" applyFont="1" applyFill="1" applyBorder="1" applyAlignment="1" applyProtection="1">
      <alignment horizontal="left" vertical="center" shrinkToFit="1"/>
      <protection locked="0"/>
    </xf>
    <xf numFmtId="0" fontId="6" fillId="5" borderId="5" xfId="0" applyFont="1" applyFill="1" applyBorder="1" applyAlignment="1" applyProtection="1">
      <alignment horizontal="center" vertical="center" shrinkToFit="1"/>
      <protection locked="0"/>
    </xf>
    <xf numFmtId="0" fontId="6" fillId="5" borderId="1" xfId="0" applyFont="1" applyFill="1" applyBorder="1" applyAlignment="1" applyProtection="1">
      <alignment horizontal="center" vertical="center" shrinkToFit="1"/>
      <protection locked="0"/>
    </xf>
    <xf numFmtId="0" fontId="6" fillId="5" borderId="16" xfId="0" applyFont="1" applyFill="1" applyBorder="1" applyAlignment="1" applyProtection="1">
      <alignment horizontal="center" vertical="center" shrinkToFit="1"/>
      <protection locked="0"/>
    </xf>
    <xf numFmtId="0" fontId="6" fillId="4" borderId="2" xfId="0" applyFont="1" applyFill="1" applyBorder="1" applyAlignment="1" applyProtection="1">
      <alignment horizontal="center" vertical="center" shrinkToFit="1"/>
      <protection locked="0"/>
    </xf>
    <xf numFmtId="0" fontId="10" fillId="4" borderId="43" xfId="0" applyFont="1" applyFill="1" applyBorder="1" applyAlignment="1" applyProtection="1">
      <alignment horizontal="left" vertical="center" shrinkToFit="1"/>
      <protection locked="0"/>
    </xf>
    <xf numFmtId="0" fontId="10" fillId="4" borderId="44" xfId="0" applyFont="1" applyFill="1" applyBorder="1" applyAlignment="1" applyProtection="1">
      <alignment horizontal="left" vertical="center" shrinkToFit="1"/>
      <protection locked="0"/>
    </xf>
    <xf numFmtId="0" fontId="10" fillId="4" borderId="31" xfId="0" applyFont="1" applyFill="1" applyBorder="1" applyAlignment="1" applyProtection="1">
      <alignment horizontal="left" vertical="center" shrinkToFit="1"/>
      <protection locked="0"/>
    </xf>
    <xf numFmtId="0" fontId="19" fillId="0" borderId="11" xfId="0" applyFont="1" applyBorder="1" applyAlignment="1">
      <alignment horizontal="center" vertical="center" shrinkToFit="1"/>
    </xf>
    <xf numFmtId="0" fontId="19" fillId="0" borderId="7" xfId="0" applyFont="1" applyBorder="1" applyAlignment="1">
      <alignment horizontal="center" vertical="center" shrinkToFit="1"/>
    </xf>
    <xf numFmtId="0" fontId="12" fillId="5" borderId="5" xfId="0" applyFont="1" applyFill="1" applyBorder="1" applyAlignment="1" applyProtection="1">
      <alignment horizontal="center" vertical="center" shrinkToFit="1"/>
      <protection locked="0"/>
    </xf>
    <xf numFmtId="0" fontId="12" fillId="5" borderId="1" xfId="0" applyFont="1" applyFill="1" applyBorder="1" applyAlignment="1" applyProtection="1">
      <alignment horizontal="center" vertical="center" shrinkToFit="1"/>
      <protection locked="0"/>
    </xf>
    <xf numFmtId="0" fontId="12" fillId="5" borderId="11" xfId="0" applyFont="1" applyFill="1" applyBorder="1" applyAlignment="1" applyProtection="1">
      <alignment horizontal="center" vertical="center" shrinkToFit="1"/>
      <protection locked="0"/>
    </xf>
    <xf numFmtId="0" fontId="28" fillId="0" borderId="16" xfId="0" applyFont="1" applyBorder="1" applyAlignment="1">
      <alignment horizontal="center" vertical="center" shrinkToFit="1"/>
    </xf>
    <xf numFmtId="0" fontId="28" fillId="0" borderId="2" xfId="0" applyFont="1" applyBorder="1" applyAlignment="1">
      <alignment horizontal="center" vertical="center" shrinkToFit="1"/>
    </xf>
    <xf numFmtId="0" fontId="12" fillId="4" borderId="2" xfId="0" applyFont="1" applyFill="1" applyBorder="1" applyAlignment="1" applyProtection="1">
      <alignment horizontal="center" vertical="center" shrinkToFit="1"/>
      <protection locked="0"/>
    </xf>
    <xf numFmtId="0" fontId="29" fillId="4" borderId="2" xfId="0" applyFont="1" applyFill="1" applyBorder="1" applyAlignment="1">
      <alignment vertical="center" shrinkToFit="1"/>
    </xf>
    <xf numFmtId="0" fontId="28" fillId="0" borderId="10" xfId="0" applyFont="1" applyBorder="1" applyAlignment="1">
      <alignment horizontal="center" vertical="center" shrinkToFit="1"/>
    </xf>
    <xf numFmtId="0" fontId="28" fillId="0" borderId="1" xfId="0" applyFont="1" applyBorder="1" applyAlignment="1">
      <alignment horizontal="center" vertical="center" shrinkToFit="1"/>
    </xf>
    <xf numFmtId="0" fontId="28" fillId="0" borderId="11" xfId="0" applyFont="1" applyBorder="1" applyAlignment="1">
      <alignment horizontal="center" vertical="center" shrinkToFit="1"/>
    </xf>
    <xf numFmtId="0" fontId="28" fillId="0" borderId="6" xfId="0" applyFont="1" applyBorder="1" applyAlignment="1">
      <alignment horizontal="center" vertical="center" shrinkToFit="1"/>
    </xf>
    <xf numFmtId="0" fontId="28" fillId="0" borderId="0" xfId="0" applyFont="1" applyAlignment="1">
      <alignment horizontal="center" vertical="center" shrinkToFit="1"/>
    </xf>
    <xf numFmtId="0" fontId="28" fillId="0" borderId="72" xfId="0" applyFont="1" applyBorder="1" applyAlignment="1">
      <alignment horizontal="center" vertical="center" shrinkToFit="1"/>
    </xf>
    <xf numFmtId="0" fontId="28" fillId="0" borderId="12" xfId="0" applyFont="1" applyBorder="1" applyAlignment="1">
      <alignment horizontal="center" vertical="center" shrinkToFit="1"/>
    </xf>
    <xf numFmtId="0" fontId="28" fillId="0" borderId="7" xfId="0" applyFont="1" applyBorder="1" applyAlignment="1">
      <alignment horizontal="center" vertical="center" shrinkToFit="1"/>
    </xf>
    <xf numFmtId="0" fontId="6" fillId="4" borderId="33" xfId="0" applyFont="1" applyFill="1" applyBorder="1" applyAlignment="1" applyProtection="1">
      <alignment horizontal="center" vertical="center" shrinkToFit="1"/>
      <protection locked="0"/>
    </xf>
    <xf numFmtId="0" fontId="6" fillId="4" borderId="38" xfId="0" applyFont="1" applyFill="1" applyBorder="1" applyAlignment="1" applyProtection="1">
      <alignment horizontal="center" vertical="center" shrinkToFit="1"/>
      <protection locked="0"/>
    </xf>
    <xf numFmtId="0" fontId="6" fillId="4" borderId="29" xfId="0" applyFont="1" applyFill="1" applyBorder="1" applyAlignment="1" applyProtection="1">
      <alignment horizontal="center" vertical="center" shrinkToFit="1"/>
      <protection locked="0"/>
    </xf>
    <xf numFmtId="0" fontId="19" fillId="0" borderId="29" xfId="0" applyFont="1" applyBorder="1" applyAlignment="1">
      <alignment horizontal="center" vertical="center" shrinkToFit="1"/>
    </xf>
    <xf numFmtId="0" fontId="6" fillId="4" borderId="30" xfId="0" applyFont="1" applyFill="1" applyBorder="1" applyAlignment="1" applyProtection="1">
      <alignment horizontal="center" vertical="center" shrinkToFit="1"/>
      <protection locked="0"/>
    </xf>
    <xf numFmtId="0" fontId="28" fillId="0" borderId="30" xfId="0" applyFont="1" applyBorder="1" applyAlignment="1">
      <alignment horizontal="center" vertical="center" shrinkToFit="1"/>
    </xf>
    <xf numFmtId="0" fontId="28" fillId="0" borderId="37" xfId="0" applyFont="1" applyBorder="1" applyAlignment="1">
      <alignment horizontal="center" vertical="center" shrinkToFit="1"/>
    </xf>
    <xf numFmtId="0" fontId="19" fillId="0" borderId="45" xfId="0" applyFont="1" applyBorder="1" applyAlignment="1">
      <alignment horizontal="center" vertical="center" textRotation="255" shrinkToFit="1"/>
    </xf>
    <xf numFmtId="0" fontId="19" fillId="0" borderId="87" xfId="0" applyFont="1" applyBorder="1" applyAlignment="1">
      <alignment horizontal="center" vertical="center" textRotation="255" shrinkToFit="1"/>
    </xf>
    <xf numFmtId="49" fontId="6" fillId="4" borderId="27" xfId="0" applyNumberFormat="1" applyFont="1" applyFill="1" applyBorder="1" applyAlignment="1" applyProtection="1">
      <alignment horizontal="center" vertical="center" shrinkToFit="1"/>
      <protection locked="0"/>
    </xf>
    <xf numFmtId="49" fontId="8" fillId="4" borderId="1" xfId="0" applyNumberFormat="1" applyFont="1" applyFill="1" applyBorder="1" applyAlignment="1" applyProtection="1">
      <alignment horizontal="center" vertical="center" shrinkToFit="1"/>
      <protection locked="0"/>
    </xf>
    <xf numFmtId="49" fontId="6" fillId="4" borderId="28" xfId="0" applyNumberFormat="1" applyFont="1" applyFill="1" applyBorder="1" applyAlignment="1" applyProtection="1">
      <alignment horizontal="center" vertical="center" shrinkToFit="1"/>
      <protection locked="0"/>
    </xf>
    <xf numFmtId="0" fontId="30" fillId="0" borderId="18" xfId="0" applyFont="1" applyBorder="1" applyAlignment="1">
      <alignment horizontal="center" vertical="center" wrapText="1"/>
    </xf>
    <xf numFmtId="0" fontId="30" fillId="0" borderId="19" xfId="0" applyFont="1" applyBorder="1" applyAlignment="1">
      <alignment horizontal="center" vertical="center" wrapText="1"/>
    </xf>
    <xf numFmtId="0" fontId="30" fillId="0" borderId="34" xfId="0" applyFont="1" applyBorder="1" applyAlignment="1">
      <alignment horizontal="center" vertical="center" wrapText="1"/>
    </xf>
    <xf numFmtId="0" fontId="30" fillId="0" borderId="35" xfId="0" applyFont="1" applyBorder="1" applyAlignment="1">
      <alignment horizontal="center" vertical="center" wrapText="1"/>
    </xf>
    <xf numFmtId="0" fontId="28" fillId="0" borderId="34" xfId="0" applyFont="1" applyBorder="1" applyAlignment="1">
      <alignment horizontal="center" vertical="center" shrinkToFit="1"/>
    </xf>
    <xf numFmtId="0" fontId="28" fillId="0" borderId="35" xfId="0" applyFont="1" applyBorder="1" applyAlignment="1">
      <alignment horizontal="center" vertical="center" shrinkToFit="1"/>
    </xf>
    <xf numFmtId="0" fontId="18" fillId="0" borderId="5" xfId="0" applyFont="1" applyBorder="1" applyAlignment="1">
      <alignment horizontal="center" vertical="center" shrinkToFit="1"/>
    </xf>
    <xf numFmtId="0" fontId="13" fillId="0" borderId="55" xfId="0" applyFont="1" applyBorder="1" applyAlignment="1">
      <alignment vertical="center" shrinkToFit="1"/>
    </xf>
    <xf numFmtId="0" fontId="24" fillId="0" borderId="16" xfId="0" applyFont="1" applyBorder="1" applyAlignment="1">
      <alignment vertical="center" shrinkToFit="1"/>
    </xf>
    <xf numFmtId="0" fontId="24" fillId="0" borderId="2" xfId="0" applyFont="1" applyBorder="1" applyAlignment="1">
      <alignment vertical="center" shrinkToFit="1"/>
    </xf>
    <xf numFmtId="0" fontId="24" fillId="0" borderId="0" xfId="0" applyFont="1" applyAlignment="1">
      <alignment vertical="center" shrinkToFit="1"/>
    </xf>
    <xf numFmtId="0" fontId="24" fillId="0" borderId="72" xfId="0" applyFont="1" applyBorder="1" applyAlignment="1">
      <alignment horizontal="center" vertical="center" shrinkToFit="1"/>
    </xf>
    <xf numFmtId="0" fontId="24" fillId="0" borderId="2" xfId="0" applyFont="1" applyBorder="1" applyAlignment="1">
      <alignment horizontal="center" vertical="center" shrinkToFit="1"/>
    </xf>
    <xf numFmtId="0" fontId="24" fillId="0" borderId="7" xfId="0" applyFont="1" applyBorder="1" applyAlignment="1">
      <alignment horizontal="center" vertical="center" shrinkToFit="1"/>
    </xf>
    <xf numFmtId="0" fontId="6" fillId="5" borderId="56" xfId="0" applyFont="1" applyFill="1" applyBorder="1" applyAlignment="1" applyProtection="1">
      <alignment horizontal="center" vertical="center" shrinkToFit="1"/>
      <protection locked="0"/>
    </xf>
    <xf numFmtId="0" fontId="6" fillId="5" borderId="54" xfId="0" applyFont="1" applyFill="1" applyBorder="1" applyAlignment="1" applyProtection="1">
      <alignment horizontal="center" vertical="center" shrinkToFit="1"/>
      <protection locked="0"/>
    </xf>
    <xf numFmtId="0" fontId="13" fillId="0" borderId="54" xfId="0" applyFont="1" applyBorder="1" applyAlignment="1">
      <alignment horizontal="center" vertical="center" shrinkToFit="1"/>
    </xf>
    <xf numFmtId="0" fontId="13" fillId="0" borderId="11" xfId="0" applyFont="1" applyBorder="1" applyAlignment="1">
      <alignment horizontal="center" vertical="center" shrinkToFit="1"/>
    </xf>
    <xf numFmtId="0" fontId="13" fillId="0" borderId="57" xfId="0" applyFont="1" applyBorder="1" applyAlignment="1">
      <alignment horizontal="center" vertical="center" shrinkToFit="1"/>
    </xf>
    <xf numFmtId="0" fontId="19" fillId="0" borderId="92" xfId="0" applyFont="1" applyBorder="1" applyAlignment="1">
      <alignment horizontal="center" vertical="center" shrinkToFit="1"/>
    </xf>
    <xf numFmtId="0" fontId="19" fillId="0" borderId="23" xfId="0" applyFont="1" applyBorder="1" applyAlignment="1">
      <alignment horizontal="center" vertical="center" shrinkToFit="1"/>
    </xf>
    <xf numFmtId="0" fontId="19" fillId="0" borderId="24" xfId="0" applyFont="1" applyBorder="1" applyAlignment="1">
      <alignment horizontal="center" vertical="center" shrinkToFit="1"/>
    </xf>
    <xf numFmtId="0" fontId="18" fillId="0" borderId="60" xfId="0" applyFont="1" applyBorder="1" applyAlignment="1">
      <alignment horizontal="center" shrinkToFit="1"/>
    </xf>
    <xf numFmtId="0" fontId="18" fillId="0" borderId="0" xfId="0" applyFont="1" applyAlignment="1">
      <alignment horizontal="left" shrinkToFit="1"/>
    </xf>
    <xf numFmtId="0" fontId="18" fillId="0" borderId="8" xfId="0" applyFont="1" applyBorder="1" applyAlignment="1">
      <alignment horizontal="left" shrinkToFit="1"/>
    </xf>
    <xf numFmtId="0" fontId="19" fillId="0" borderId="84" xfId="0" applyFont="1" applyBorder="1" applyAlignment="1">
      <alignment horizontal="center" vertical="center" shrinkToFit="1"/>
    </xf>
    <xf numFmtId="0" fontId="19" fillId="0" borderId="58" xfId="0" applyFont="1" applyBorder="1" applyAlignment="1">
      <alignment horizontal="center" vertical="center" shrinkToFit="1"/>
    </xf>
    <xf numFmtId="0" fontId="19" fillId="0" borderId="71" xfId="0" applyFont="1" applyBorder="1" applyAlignment="1">
      <alignment horizontal="center" vertical="center" shrinkToFit="1"/>
    </xf>
    <xf numFmtId="0" fontId="19" fillId="0" borderId="63" xfId="0" applyFont="1" applyBorder="1" applyAlignment="1">
      <alignment horizontal="center" vertical="center" shrinkToFit="1"/>
    </xf>
    <xf numFmtId="0" fontId="19" fillId="0" borderId="66" xfId="0" applyFont="1" applyBorder="1" applyAlignment="1">
      <alignment horizontal="center" vertical="center" shrinkToFit="1"/>
    </xf>
    <xf numFmtId="0" fontId="19" fillId="0" borderId="70" xfId="0" applyFont="1" applyBorder="1" applyAlignment="1">
      <alignment horizontal="center" vertical="center" shrinkToFit="1"/>
    </xf>
    <xf numFmtId="0" fontId="19" fillId="0" borderId="68" xfId="0" applyFont="1" applyBorder="1" applyAlignment="1">
      <alignment horizontal="center" vertical="center" shrinkToFit="1"/>
    </xf>
    <xf numFmtId="0" fontId="6" fillId="3" borderId="58" xfId="0" applyFont="1" applyFill="1" applyBorder="1" applyAlignment="1" applyProtection="1">
      <alignment horizontal="center" vertical="center" shrinkToFit="1"/>
      <protection locked="0"/>
    </xf>
    <xf numFmtId="0" fontId="13" fillId="0" borderId="58" xfId="0" applyFont="1" applyBorder="1" applyAlignment="1">
      <alignment horizontal="center" vertical="center" shrinkToFit="1"/>
    </xf>
    <xf numFmtId="0" fontId="19" fillId="0" borderId="90" xfId="0" applyFont="1" applyBorder="1" applyAlignment="1">
      <alignment horizontal="center" vertical="center" shrinkToFit="1"/>
    </xf>
    <xf numFmtId="0" fontId="19" fillId="0" borderId="21" xfId="0" applyFont="1" applyBorder="1" applyAlignment="1">
      <alignment horizontal="center" vertical="center" shrinkToFit="1"/>
    </xf>
    <xf numFmtId="0" fontId="18" fillId="0" borderId="59" xfId="0" applyFont="1" applyBorder="1" applyAlignment="1">
      <alignment horizontal="center" vertical="center" shrinkToFit="1"/>
    </xf>
    <xf numFmtId="0" fontId="18" fillId="0" borderId="60" xfId="0" applyFont="1" applyBorder="1" applyAlignment="1">
      <alignment horizontal="center" vertical="center" shrinkToFit="1"/>
    </xf>
    <xf numFmtId="0" fontId="18" fillId="0" borderId="91" xfId="0" applyFont="1" applyBorder="1" applyAlignment="1">
      <alignment horizontal="center" vertical="center" shrinkToFit="1"/>
    </xf>
    <xf numFmtId="0" fontId="18" fillId="0" borderId="62" xfId="0" applyFont="1" applyBorder="1" applyAlignment="1">
      <alignment horizontal="center" vertical="center" shrinkToFit="1"/>
    </xf>
    <xf numFmtId="0" fontId="18" fillId="0" borderId="8" xfId="0" applyFont="1" applyBorder="1" applyAlignment="1">
      <alignment horizontal="center" vertical="center" shrinkToFit="1"/>
    </xf>
    <xf numFmtId="0" fontId="3" fillId="0" borderId="1" xfId="0" applyFont="1" applyBorder="1" applyAlignment="1">
      <alignment horizontal="center" vertical="center" shrinkToFit="1"/>
    </xf>
    <xf numFmtId="0" fontId="3" fillId="0" borderId="0" xfId="0" applyFont="1" applyAlignment="1">
      <alignment horizontal="center" vertical="center" shrinkToFit="1"/>
    </xf>
    <xf numFmtId="0" fontId="14" fillId="0" borderId="0" xfId="0" applyFont="1" applyAlignment="1">
      <alignment horizontal="center" vertical="center" shrinkToFit="1"/>
    </xf>
    <xf numFmtId="0" fontId="6" fillId="4" borderId="60" xfId="0" applyFont="1" applyFill="1" applyBorder="1" applyAlignment="1" applyProtection="1">
      <alignment horizontal="center" vertical="center"/>
      <protection locked="0"/>
    </xf>
    <xf numFmtId="0" fontId="6" fillId="4" borderId="2" xfId="0" applyFont="1" applyFill="1" applyBorder="1" applyAlignment="1" applyProtection="1">
      <alignment horizontal="center" vertical="center"/>
      <protection locked="0"/>
    </xf>
    <xf numFmtId="0" fontId="13" fillId="0" borderId="22" xfId="0" applyFont="1" applyBorder="1" applyAlignment="1">
      <alignment horizontal="center" vertical="center" shrinkToFit="1"/>
    </xf>
    <xf numFmtId="0" fontId="13" fillId="0" borderId="48" xfId="0" applyFont="1" applyBorder="1" applyAlignment="1">
      <alignment horizontal="center" vertical="center" shrinkToFit="1"/>
    </xf>
    <xf numFmtId="0" fontId="13" fillId="0" borderId="27" xfId="0" applyFont="1" applyBorder="1" applyAlignment="1">
      <alignment horizontal="center" vertical="center" shrinkToFit="1"/>
    </xf>
    <xf numFmtId="0" fontId="13" fillId="0" borderId="32" xfId="0" applyFont="1" applyBorder="1" applyAlignment="1">
      <alignment horizontal="center" vertical="center" shrinkToFit="1"/>
    </xf>
    <xf numFmtId="0" fontId="13" fillId="0" borderId="49" xfId="0" applyFont="1" applyBorder="1" applyAlignment="1">
      <alignment horizontal="center" vertical="center" shrinkToFit="1"/>
    </xf>
    <xf numFmtId="0" fontId="13" fillId="0" borderId="20" xfId="0" applyFont="1" applyBorder="1" applyAlignment="1">
      <alignment horizontal="center" vertical="center" shrinkToFit="1"/>
    </xf>
    <xf numFmtId="0" fontId="6" fillId="4" borderId="81" xfId="0" applyFont="1" applyFill="1" applyBorder="1" applyAlignment="1" applyProtection="1">
      <alignment horizontal="left" vertical="center"/>
      <protection locked="0"/>
    </xf>
    <xf numFmtId="0" fontId="6" fillId="4" borderId="60" xfId="0" applyFont="1" applyFill="1" applyBorder="1" applyAlignment="1" applyProtection="1">
      <alignment horizontal="left" vertical="center"/>
      <protection locked="0"/>
    </xf>
    <xf numFmtId="0" fontId="6" fillId="4" borderId="61" xfId="0" applyFont="1" applyFill="1" applyBorder="1" applyAlignment="1" applyProtection="1">
      <alignment horizontal="left" vertical="center"/>
      <protection locked="0"/>
    </xf>
    <xf numFmtId="0" fontId="6" fillId="4" borderId="12" xfId="0" applyFont="1" applyFill="1" applyBorder="1" applyAlignment="1" applyProtection="1">
      <alignment horizontal="left" vertical="center"/>
      <protection locked="0"/>
    </xf>
    <xf numFmtId="0" fontId="6" fillId="4" borderId="2" xfId="0" applyFont="1" applyFill="1" applyBorder="1" applyAlignment="1" applyProtection="1">
      <alignment horizontal="left" vertical="center"/>
      <protection locked="0"/>
    </xf>
    <xf numFmtId="0" fontId="6" fillId="4" borderId="3" xfId="0" applyFont="1" applyFill="1" applyBorder="1" applyAlignment="1" applyProtection="1">
      <alignment horizontal="left" vertical="center"/>
      <protection locked="0"/>
    </xf>
    <xf numFmtId="0" fontId="18" fillId="0" borderId="50" xfId="0" applyFont="1" applyBorder="1" applyAlignment="1">
      <alignment horizontal="center" vertical="center" wrapText="1" shrinkToFit="1"/>
    </xf>
    <xf numFmtId="0" fontId="18" fillId="0" borderId="20" xfId="0" applyFont="1" applyBorder="1" applyAlignment="1">
      <alignment horizontal="center" vertical="center" shrinkToFit="1"/>
    </xf>
    <xf numFmtId="0" fontId="18" fillId="0" borderId="51" xfId="0" applyFont="1" applyBorder="1" applyAlignment="1">
      <alignment horizontal="center" vertical="center" shrinkToFit="1"/>
    </xf>
    <xf numFmtId="0" fontId="18" fillId="0" borderId="52" xfId="0" applyFont="1" applyBorder="1" applyAlignment="1">
      <alignment horizontal="center" vertical="center" shrinkToFit="1"/>
    </xf>
    <xf numFmtId="0" fontId="6" fillId="4" borderId="20" xfId="0" applyFont="1" applyFill="1" applyBorder="1" applyAlignment="1" applyProtection="1">
      <alignment horizontal="left" vertical="center"/>
      <protection locked="0"/>
    </xf>
    <xf numFmtId="0" fontId="6" fillId="4" borderId="52" xfId="0" applyFont="1" applyFill="1" applyBorder="1" applyAlignment="1" applyProtection="1">
      <alignment horizontal="left" vertical="center"/>
      <protection locked="0"/>
    </xf>
    <xf numFmtId="0" fontId="13" fillId="0" borderId="52" xfId="0" applyFont="1" applyBorder="1" applyAlignment="1">
      <alignment horizontal="center" vertical="center" shrinkToFit="1"/>
    </xf>
    <xf numFmtId="0" fontId="13" fillId="0" borderId="27" xfId="0" applyFont="1" applyBorder="1" applyAlignment="1">
      <alignment horizontal="center" vertical="center"/>
    </xf>
    <xf numFmtId="0" fontId="13" fillId="0" borderId="4" xfId="0" applyFont="1" applyBorder="1" applyAlignment="1">
      <alignment horizontal="center" vertical="center"/>
    </xf>
    <xf numFmtId="0" fontId="6" fillId="4" borderId="60" xfId="0" applyFont="1" applyFill="1" applyBorder="1" applyAlignment="1" applyProtection="1">
      <alignment horizontal="center" vertical="center" shrinkToFit="1"/>
      <protection locked="0"/>
    </xf>
    <xf numFmtId="0" fontId="6" fillId="4" borderId="9" xfId="0" applyFont="1" applyFill="1" applyBorder="1" applyAlignment="1" applyProtection="1">
      <alignment horizontal="center" vertical="center" shrinkToFit="1"/>
      <protection locked="0"/>
    </xf>
    <xf numFmtId="0" fontId="6" fillId="4" borderId="21" xfId="0" applyFont="1" applyFill="1" applyBorder="1" applyAlignment="1" applyProtection="1">
      <alignment horizontal="center" vertical="center" shrinkToFit="1"/>
      <protection locked="0"/>
    </xf>
    <xf numFmtId="0" fontId="17" fillId="0" borderId="0" xfId="0" applyFont="1" applyAlignment="1">
      <alignment horizontal="center" vertical="center"/>
    </xf>
    <xf numFmtId="0" fontId="17" fillId="0" borderId="64" xfId="0" applyFont="1" applyBorder="1" applyAlignment="1">
      <alignment horizontal="center" vertical="center"/>
    </xf>
    <xf numFmtId="0" fontId="26" fillId="0" borderId="0" xfId="0" applyFont="1" applyAlignment="1">
      <alignment horizontal="center" vertical="center"/>
    </xf>
    <xf numFmtId="0" fontId="26" fillId="0" borderId="64" xfId="0" applyFont="1" applyBorder="1" applyAlignment="1">
      <alignment horizontal="center" vertical="center"/>
    </xf>
    <xf numFmtId="0" fontId="17" fillId="0" borderId="0" xfId="0" applyFont="1" applyAlignment="1">
      <alignment horizontal="left" vertical="center"/>
    </xf>
    <xf numFmtId="0" fontId="17" fillId="0" borderId="13" xfId="0" applyFont="1" applyBorder="1" applyAlignment="1">
      <alignment horizontal="left" vertical="center"/>
    </xf>
    <xf numFmtId="0" fontId="17" fillId="0" borderId="64" xfId="0" applyFont="1" applyBorder="1" applyAlignment="1">
      <alignment horizontal="left" vertical="center"/>
    </xf>
    <xf numFmtId="0" fontId="17" fillId="0" borderId="21" xfId="0" applyFont="1" applyBorder="1" applyAlignment="1">
      <alignment horizontal="left" vertical="center"/>
    </xf>
    <xf numFmtId="0" fontId="19" fillId="0" borderId="46" xfId="0" applyFont="1" applyBorder="1" applyAlignment="1">
      <alignment horizontal="center" vertical="center" shrinkToFit="1"/>
    </xf>
    <xf numFmtId="0" fontId="19" fillId="0" borderId="47" xfId="0" applyFont="1" applyBorder="1" applyAlignment="1">
      <alignment horizontal="center" vertical="center" shrinkToFit="1"/>
    </xf>
    <xf numFmtId="0" fontId="19" fillId="0" borderId="45" xfId="0" applyFont="1" applyBorder="1" applyAlignment="1">
      <alignment horizontal="center" vertical="center" shrinkToFit="1"/>
    </xf>
    <xf numFmtId="0" fontId="19" fillId="0" borderId="69" xfId="0" applyFont="1" applyBorder="1" applyAlignment="1">
      <alignment horizontal="center" vertical="center" shrinkToFit="1"/>
    </xf>
    <xf numFmtId="0" fontId="19" fillId="0" borderId="83" xfId="0" applyFont="1" applyBorder="1" applyAlignment="1">
      <alignment horizontal="center" vertical="center" shrinkToFit="1"/>
    </xf>
    <xf numFmtId="0" fontId="19" fillId="0" borderId="56" xfId="0" applyFont="1" applyBorder="1" applyAlignment="1">
      <alignment horizontal="center" vertical="center" shrinkToFit="1"/>
    </xf>
    <xf numFmtId="0" fontId="18" fillId="0" borderId="82" xfId="0" applyFont="1" applyBorder="1" applyAlignment="1">
      <alignment horizontal="center" vertical="center" shrinkToFit="1"/>
    </xf>
    <xf numFmtId="0" fontId="18" fillId="0" borderId="54" xfId="0" applyFont="1" applyBorder="1" applyAlignment="1">
      <alignment horizontal="center" vertical="center" shrinkToFit="1"/>
    </xf>
    <xf numFmtId="0" fontId="18" fillId="0" borderId="57" xfId="0" applyFont="1" applyBorder="1" applyAlignment="1">
      <alignment horizontal="center" vertical="center" shrinkToFit="1"/>
    </xf>
    <xf numFmtId="0" fontId="18" fillId="0" borderId="61" xfId="0" applyFont="1" applyBorder="1" applyAlignment="1">
      <alignment horizontal="center" vertical="center" shrinkToFit="1"/>
    </xf>
    <xf numFmtId="0" fontId="18" fillId="0" borderId="67" xfId="0" applyFont="1" applyBorder="1" applyAlignment="1">
      <alignment horizontal="center" vertical="center" shrinkToFit="1"/>
    </xf>
    <xf numFmtId="0" fontId="6" fillId="4" borderId="43" xfId="0" applyFont="1" applyFill="1" applyBorder="1" applyAlignment="1" applyProtection="1">
      <alignment horizontal="left" vertical="center" shrinkToFit="1"/>
      <protection locked="0"/>
    </xf>
    <xf numFmtId="0" fontId="6" fillId="4" borderId="44" xfId="0" applyFont="1" applyFill="1" applyBorder="1" applyAlignment="1" applyProtection="1">
      <alignment horizontal="left" vertical="center" shrinkToFit="1"/>
      <protection locked="0"/>
    </xf>
    <xf numFmtId="0" fontId="6" fillId="4" borderId="31" xfId="0" applyFont="1" applyFill="1" applyBorder="1" applyAlignment="1" applyProtection="1">
      <alignment horizontal="left" vertical="center" shrinkToFit="1"/>
      <protection locked="0"/>
    </xf>
    <xf numFmtId="0" fontId="13" fillId="0" borderId="89" xfId="0" applyFont="1" applyBorder="1" applyAlignment="1">
      <alignment horizontal="center" vertical="center" textRotation="255" shrinkToFit="1"/>
    </xf>
    <xf numFmtId="0" fontId="13" fillId="0" borderId="85" xfId="0" applyFont="1" applyBorder="1" applyAlignment="1">
      <alignment horizontal="center" vertical="center" textRotation="255" shrinkToFit="1"/>
    </xf>
    <xf numFmtId="0" fontId="13" fillId="0" borderId="6" xfId="0" applyFont="1" applyBorder="1" applyAlignment="1">
      <alignment horizontal="center" vertical="center" textRotation="255" shrinkToFit="1"/>
    </xf>
    <xf numFmtId="0" fontId="13" fillId="0" borderId="8" xfId="0" applyFont="1" applyBorder="1" applyAlignment="1">
      <alignment horizontal="center" vertical="center" textRotation="255" shrinkToFit="1"/>
    </xf>
    <xf numFmtId="0" fontId="13" fillId="0" borderId="12" xfId="0" applyFont="1" applyBorder="1" applyAlignment="1">
      <alignment horizontal="center" vertical="center" textRotation="255" shrinkToFit="1"/>
    </xf>
    <xf numFmtId="0" fontId="13" fillId="0" borderId="15" xfId="0" applyFont="1" applyBorder="1" applyAlignment="1">
      <alignment horizontal="center" vertical="center" textRotation="255" shrinkToFit="1"/>
    </xf>
    <xf numFmtId="0" fontId="13" fillId="0" borderId="7" xfId="0" applyFont="1" applyBorder="1" applyAlignment="1">
      <alignment horizontal="center" vertical="center" shrinkToFit="1"/>
    </xf>
    <xf numFmtId="0" fontId="6" fillId="4" borderId="11" xfId="0" applyFont="1" applyFill="1" applyBorder="1" applyAlignment="1" applyProtection="1">
      <alignment horizontal="center" vertical="center" shrinkToFit="1"/>
      <protection locked="0"/>
    </xf>
    <xf numFmtId="0" fontId="6" fillId="4" borderId="7" xfId="0" applyFont="1" applyFill="1" applyBorder="1" applyAlignment="1" applyProtection="1">
      <alignment horizontal="center" vertical="center" shrinkToFit="1"/>
      <protection locked="0"/>
    </xf>
    <xf numFmtId="49" fontId="6" fillId="0" borderId="1" xfId="0" applyNumberFormat="1" applyFont="1" applyBorder="1" applyAlignment="1" applyProtection="1">
      <alignment horizontal="center" vertical="center" shrinkToFit="1"/>
      <protection locked="0"/>
    </xf>
    <xf numFmtId="49" fontId="6" fillId="0" borderId="11" xfId="0" applyNumberFormat="1" applyFont="1" applyBorder="1" applyAlignment="1" applyProtection="1">
      <alignment horizontal="center" vertical="center" shrinkToFit="1"/>
      <protection locked="0"/>
    </xf>
    <xf numFmtId="0" fontId="19" fillId="0" borderId="18" xfId="0" applyFont="1" applyBorder="1" applyAlignment="1">
      <alignment horizontal="center" vertical="center" shrinkToFit="1"/>
    </xf>
    <xf numFmtId="0" fontId="19" fillId="0" borderId="19" xfId="0" applyFont="1" applyBorder="1" applyAlignment="1">
      <alignment horizontal="center" vertical="center" shrinkToFit="1"/>
    </xf>
    <xf numFmtId="0" fontId="6" fillId="4" borderId="5" xfId="0" applyFont="1" applyFill="1" applyBorder="1" applyAlignment="1" applyProtection="1">
      <alignment horizontal="center" vertical="center" shrinkToFit="1"/>
      <protection locked="0"/>
    </xf>
    <xf numFmtId="0" fontId="6" fillId="4" borderId="16" xfId="0" applyFont="1" applyFill="1" applyBorder="1" applyAlignment="1" applyProtection="1">
      <alignment horizontal="center" vertical="center" shrinkToFit="1"/>
      <protection locked="0"/>
    </xf>
    <xf numFmtId="0" fontId="19" fillId="0" borderId="28" xfId="0" applyFont="1" applyBorder="1" applyAlignment="1">
      <alignment horizontal="center" vertical="center" shrinkToFit="1"/>
    </xf>
    <xf numFmtId="0" fontId="13" fillId="0" borderId="5" xfId="0" applyFont="1" applyBorder="1" applyAlignment="1">
      <alignment horizontal="center" vertical="center" shrinkToFit="1"/>
    </xf>
    <xf numFmtId="0" fontId="13" fillId="0" borderId="1" xfId="0" applyFont="1" applyBorder="1" applyAlignment="1">
      <alignment vertical="center" shrinkToFit="1"/>
    </xf>
    <xf numFmtId="0" fontId="13" fillId="0" borderId="2" xfId="0" applyFont="1" applyBorder="1" applyAlignment="1">
      <alignment vertical="center" shrinkToFit="1"/>
    </xf>
    <xf numFmtId="49" fontId="6" fillId="4" borderId="1" xfId="0" applyNumberFormat="1" applyFont="1" applyFill="1" applyBorder="1" applyAlignment="1" applyProtection="1">
      <alignment horizontal="center" vertical="center" shrinkToFit="1"/>
      <protection locked="0"/>
    </xf>
    <xf numFmtId="49" fontId="6" fillId="4" borderId="2" xfId="0" applyNumberFormat="1" applyFont="1" applyFill="1" applyBorder="1" applyAlignment="1" applyProtection="1">
      <alignment horizontal="center" vertical="center" shrinkToFit="1"/>
      <protection locked="0"/>
    </xf>
    <xf numFmtId="0" fontId="13" fillId="0" borderId="5" xfId="0" applyFont="1" applyBorder="1" applyAlignment="1">
      <alignment vertical="center" shrinkToFit="1"/>
    </xf>
    <xf numFmtId="0" fontId="13" fillId="0" borderId="16" xfId="0" applyFont="1" applyBorder="1" applyAlignment="1">
      <alignment vertical="center" shrinkToFit="1"/>
    </xf>
    <xf numFmtId="0" fontId="19" fillId="0" borderId="72" xfId="0" applyFont="1" applyBorder="1" applyAlignment="1">
      <alignment horizontal="center" vertical="center" shrinkToFit="1"/>
    </xf>
    <xf numFmtId="0" fontId="13" fillId="0" borderId="72" xfId="0" applyFont="1" applyBorder="1" applyAlignment="1">
      <alignment horizontal="center" vertical="center" shrinkToFit="1"/>
    </xf>
    <xf numFmtId="0" fontId="18" fillId="0" borderId="18" xfId="0" applyFont="1" applyBorder="1" applyAlignment="1">
      <alignment horizontal="center" vertical="center" wrapText="1" shrinkToFit="1"/>
    </xf>
    <xf numFmtId="0" fontId="18" fillId="0" borderId="19" xfId="0" applyFont="1" applyBorder="1" applyAlignment="1">
      <alignment horizontal="center" vertical="center" shrinkToFit="1"/>
    </xf>
    <xf numFmtId="0" fontId="18" fillId="0" borderId="36" xfId="0" applyFont="1" applyBorder="1" applyAlignment="1">
      <alignment horizontal="center" vertical="center" shrinkToFit="1"/>
    </xf>
    <xf numFmtId="0" fontId="18" fillId="0" borderId="37" xfId="0" applyFont="1" applyBorder="1" applyAlignment="1">
      <alignment horizontal="center" vertical="center" shrinkToFit="1"/>
    </xf>
    <xf numFmtId="49" fontId="6" fillId="4" borderId="9" xfId="0" applyNumberFormat="1" applyFont="1" applyFill="1" applyBorder="1" applyAlignment="1" applyProtection="1">
      <alignment horizontal="center" vertical="center" shrinkToFit="1"/>
      <protection locked="0"/>
    </xf>
    <xf numFmtId="49" fontId="6" fillId="4" borderId="3" xfId="0" applyNumberFormat="1" applyFont="1" applyFill="1" applyBorder="1" applyAlignment="1" applyProtection="1">
      <alignment horizontal="center" vertical="center" shrinkToFit="1"/>
      <protection locked="0"/>
    </xf>
    <xf numFmtId="49" fontId="6" fillId="0" borderId="9" xfId="0" applyNumberFormat="1" applyFont="1" applyBorder="1" applyAlignment="1" applyProtection="1">
      <alignment horizontal="center" vertical="center" shrinkToFit="1"/>
      <protection locked="0"/>
    </xf>
    <xf numFmtId="0" fontId="6" fillId="4" borderId="3" xfId="0" applyFont="1" applyFill="1" applyBorder="1" applyAlignment="1" applyProtection="1">
      <alignment horizontal="left" vertical="center" shrinkToFit="1"/>
      <protection locked="0"/>
    </xf>
    <xf numFmtId="49" fontId="6" fillId="4" borderId="5" xfId="0" applyNumberFormat="1" applyFont="1" applyFill="1" applyBorder="1" applyAlignment="1" applyProtection="1">
      <alignment horizontal="center" vertical="center" shrinkToFit="1"/>
      <protection locked="0"/>
    </xf>
    <xf numFmtId="49" fontId="6" fillId="4" borderId="16" xfId="0" applyNumberFormat="1" applyFont="1" applyFill="1" applyBorder="1" applyAlignment="1" applyProtection="1">
      <alignment horizontal="center" vertical="center" shrinkToFit="1"/>
      <protection locked="0"/>
    </xf>
    <xf numFmtId="0" fontId="13" fillId="0" borderId="9" xfId="0" applyFont="1" applyBorder="1" applyAlignment="1">
      <alignment horizontal="center" vertical="center" shrinkToFit="1"/>
    </xf>
    <xf numFmtId="0" fontId="13" fillId="0" borderId="3" xfId="0" applyFont="1" applyBorder="1" applyAlignment="1">
      <alignment horizontal="center" vertical="center" shrinkToFit="1"/>
    </xf>
    <xf numFmtId="0" fontId="6" fillId="5" borderId="90" xfId="0" applyFont="1" applyFill="1" applyBorder="1" applyAlignment="1" applyProtection="1">
      <alignment horizontal="center" vertical="center" shrinkToFit="1"/>
      <protection locked="0"/>
    </xf>
    <xf numFmtId="0" fontId="6" fillId="5" borderId="13" xfId="0" applyFont="1" applyFill="1" applyBorder="1" applyAlignment="1" applyProtection="1">
      <alignment horizontal="center" vertical="center" shrinkToFit="1"/>
      <protection locked="0"/>
    </xf>
    <xf numFmtId="0" fontId="6" fillId="5" borderId="3" xfId="0" applyFont="1" applyFill="1" applyBorder="1" applyAlignment="1" applyProtection="1">
      <alignment horizontal="center" vertical="center" shrinkToFit="1"/>
      <protection locked="0"/>
    </xf>
    <xf numFmtId="49" fontId="6" fillId="4" borderId="11" xfId="0" applyNumberFormat="1" applyFont="1" applyFill="1" applyBorder="1" applyAlignment="1" applyProtection="1">
      <alignment horizontal="center" vertical="center" shrinkToFit="1"/>
      <protection locked="0"/>
    </xf>
    <xf numFmtId="49" fontId="6" fillId="4" borderId="7" xfId="0" applyNumberFormat="1" applyFont="1" applyFill="1" applyBorder="1" applyAlignment="1" applyProtection="1">
      <alignment horizontal="center" vertical="center" shrinkToFit="1"/>
      <protection locked="0"/>
    </xf>
    <xf numFmtId="0" fontId="13" fillId="0" borderId="21" xfId="0" applyFont="1" applyBorder="1" applyAlignment="1">
      <alignment horizontal="center" vertical="center" shrinkToFit="1"/>
    </xf>
    <xf numFmtId="0" fontId="6" fillId="5" borderId="68" xfId="0" applyFont="1" applyFill="1" applyBorder="1" applyAlignment="1" applyProtection="1">
      <alignment horizontal="center" vertical="center" shrinkToFit="1"/>
      <protection locked="0"/>
    </xf>
    <xf numFmtId="0" fontId="6" fillId="5" borderId="64" xfId="0" applyFont="1" applyFill="1" applyBorder="1" applyAlignment="1" applyProtection="1">
      <alignment horizontal="center" vertical="center" shrinkToFit="1"/>
      <protection locked="0"/>
    </xf>
    <xf numFmtId="0" fontId="6" fillId="4" borderId="58" xfId="0" applyFont="1" applyFill="1" applyBorder="1" applyAlignment="1" applyProtection="1">
      <alignment horizontal="center" vertical="center" shrinkToFit="1"/>
      <protection locked="0"/>
    </xf>
  </cellXfs>
  <cellStyles count="9">
    <cellStyle name="標準" xfId="0" builtinId="0"/>
    <cellStyle name="標準 2" xfId="1" xr:uid="{00000000-0005-0000-0000-000001000000}"/>
    <cellStyle name="標準 2 2" xfId="2" xr:uid="{00000000-0005-0000-0000-000002000000}"/>
    <cellStyle name="標準 3" xfId="3" xr:uid="{00000000-0005-0000-0000-000003000000}"/>
    <cellStyle name="標準 4" xfId="4" xr:uid="{00000000-0005-0000-0000-000004000000}"/>
    <cellStyle name="標準 5" xfId="7" xr:uid="{5364E87A-135C-424A-86F2-DA6805115198}"/>
    <cellStyle name="標準 6" xfId="8" xr:uid="{4AEF3804-5800-4FBC-BDE5-84FFEC083808}"/>
    <cellStyle name="良い 2" xfId="5" xr:uid="{00000000-0005-0000-0000-000006000000}"/>
    <cellStyle name="良い 2 2" xfId="6" xr:uid="{00000000-0005-0000-0000-000007000000}"/>
  </cellStyles>
  <dxfs count="0"/>
  <tableStyles count="0" defaultTableStyle="TableStyleMedium2" defaultPivotStyle="PivotStyleLight16"/>
  <colors>
    <mruColors>
      <color rgb="FFCCFFCC"/>
      <color rgb="FFB0C979"/>
      <color rgb="FF96B74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fmlaLink="E18" lockText="1" noThreeD="1"/>
</file>

<file path=xl/ctrlProps/ctrlProp3.xml><?xml version="1.0" encoding="utf-8"?>
<formControlPr xmlns="http://schemas.microsoft.com/office/spreadsheetml/2009/9/main" objectType="CheckBox" checked="Checked" fmlaLink="A18"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checked="Checked" fmlaLink="'01.変更届'!$A$18" lockText="1" noThreeD="1"/>
</file>

<file path=xl/ctrlProps/ctrlProp8.xml><?xml version="1.0" encoding="utf-8"?>
<formControlPr xmlns="http://schemas.microsoft.com/office/spreadsheetml/2009/9/main" objectType="CheckBox" fmlaLink="'01.変更届'!$E$18"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29</xdr:col>
          <xdr:colOff>57150</xdr:colOff>
          <xdr:row>16</xdr:row>
          <xdr:rowOff>38100</xdr:rowOff>
        </xdr:from>
        <xdr:to>
          <xdr:col>31</xdr:col>
          <xdr:colOff>0</xdr:colOff>
          <xdr:row>19</xdr:row>
          <xdr:rowOff>38100</xdr:rowOff>
        </xdr:to>
        <xdr:sp macro="" textlink="">
          <xdr:nvSpPr>
            <xdr:cNvPr id="67585" name="Check Box 1" hidden="1">
              <a:extLst>
                <a:ext uri="{63B3BB69-23CF-44E3-9099-C40C66FF867C}">
                  <a14:compatExt spid="_x0000_s67585"/>
                </a:ext>
                <a:ext uri="{FF2B5EF4-FFF2-40B4-BE49-F238E27FC236}">
                  <a16:creationId xmlns:a16="http://schemas.microsoft.com/office/drawing/2014/main" id="{00000000-0008-0000-0100-000001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xdr:colOff>
          <xdr:row>16</xdr:row>
          <xdr:rowOff>38100</xdr:rowOff>
        </xdr:from>
        <xdr:to>
          <xdr:col>5</xdr:col>
          <xdr:colOff>57150</xdr:colOff>
          <xdr:row>19</xdr:row>
          <xdr:rowOff>38100</xdr:rowOff>
        </xdr:to>
        <xdr:sp macro="" textlink="">
          <xdr:nvSpPr>
            <xdr:cNvPr id="67586" name="Check Box 2" hidden="1">
              <a:extLst>
                <a:ext uri="{63B3BB69-23CF-44E3-9099-C40C66FF867C}">
                  <a14:compatExt spid="_x0000_s67586"/>
                </a:ext>
                <a:ext uri="{FF2B5EF4-FFF2-40B4-BE49-F238E27FC236}">
                  <a16:creationId xmlns:a16="http://schemas.microsoft.com/office/drawing/2014/main" id="{00000000-0008-0000-0100-000002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16</xdr:row>
          <xdr:rowOff>38100</xdr:rowOff>
        </xdr:from>
        <xdr:to>
          <xdr:col>2</xdr:col>
          <xdr:colOff>0</xdr:colOff>
          <xdr:row>19</xdr:row>
          <xdr:rowOff>38100</xdr:rowOff>
        </xdr:to>
        <xdr:sp macro="" textlink="">
          <xdr:nvSpPr>
            <xdr:cNvPr id="67587" name="Check Box 3" hidden="1">
              <a:extLst>
                <a:ext uri="{63B3BB69-23CF-44E3-9099-C40C66FF867C}">
                  <a14:compatExt spid="_x0000_s67587"/>
                </a:ext>
                <a:ext uri="{FF2B5EF4-FFF2-40B4-BE49-F238E27FC236}">
                  <a16:creationId xmlns:a16="http://schemas.microsoft.com/office/drawing/2014/main" id="{00000000-0008-0000-0100-000003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85725</xdr:colOff>
          <xdr:row>16</xdr:row>
          <xdr:rowOff>38100</xdr:rowOff>
        </xdr:from>
        <xdr:to>
          <xdr:col>27</xdr:col>
          <xdr:colOff>19050</xdr:colOff>
          <xdr:row>19</xdr:row>
          <xdr:rowOff>38100</xdr:rowOff>
        </xdr:to>
        <xdr:sp macro="" textlink="">
          <xdr:nvSpPr>
            <xdr:cNvPr id="67588" name="Check Box 4" hidden="1">
              <a:extLst>
                <a:ext uri="{63B3BB69-23CF-44E3-9099-C40C66FF867C}">
                  <a14:compatExt spid="_x0000_s67588"/>
                </a:ext>
                <a:ext uri="{FF2B5EF4-FFF2-40B4-BE49-F238E27FC236}">
                  <a16:creationId xmlns:a16="http://schemas.microsoft.com/office/drawing/2014/main" id="{00000000-0008-0000-0100-000004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29</xdr:col>
          <xdr:colOff>76200</xdr:colOff>
          <xdr:row>17</xdr:row>
          <xdr:rowOff>38100</xdr:rowOff>
        </xdr:from>
        <xdr:to>
          <xdr:col>31</xdr:col>
          <xdr:colOff>0</xdr:colOff>
          <xdr:row>20</xdr:row>
          <xdr:rowOff>9525</xdr:rowOff>
        </xdr:to>
        <xdr:sp macro="" textlink="">
          <xdr:nvSpPr>
            <xdr:cNvPr id="68609" name="Check Box 1" hidden="1">
              <a:extLst>
                <a:ext uri="{63B3BB69-23CF-44E3-9099-C40C66FF867C}">
                  <a14:compatExt spid="_x0000_s68609"/>
                </a:ext>
                <a:ext uri="{FF2B5EF4-FFF2-40B4-BE49-F238E27FC236}">
                  <a16:creationId xmlns:a16="http://schemas.microsoft.com/office/drawing/2014/main" id="{00000000-0008-0000-0200-000001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57150</xdr:colOff>
          <xdr:row>17</xdr:row>
          <xdr:rowOff>38100</xdr:rowOff>
        </xdr:from>
        <xdr:to>
          <xdr:col>27</xdr:col>
          <xdr:colOff>0</xdr:colOff>
          <xdr:row>20</xdr:row>
          <xdr:rowOff>9525</xdr:rowOff>
        </xdr:to>
        <xdr:sp macro="" textlink="">
          <xdr:nvSpPr>
            <xdr:cNvPr id="68610" name="Check Box 2" hidden="1">
              <a:extLst>
                <a:ext uri="{63B3BB69-23CF-44E3-9099-C40C66FF867C}">
                  <a14:compatExt spid="_x0000_s68610"/>
                </a:ext>
                <a:ext uri="{FF2B5EF4-FFF2-40B4-BE49-F238E27FC236}">
                  <a16:creationId xmlns:a16="http://schemas.microsoft.com/office/drawing/2014/main" id="{00000000-0008-0000-0200-000002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17</xdr:row>
          <xdr:rowOff>38100</xdr:rowOff>
        </xdr:from>
        <xdr:to>
          <xdr:col>1</xdr:col>
          <xdr:colOff>123825</xdr:colOff>
          <xdr:row>20</xdr:row>
          <xdr:rowOff>9525</xdr:rowOff>
        </xdr:to>
        <xdr:sp macro="" textlink="">
          <xdr:nvSpPr>
            <xdr:cNvPr id="68611" name="Check Box 3" hidden="1">
              <a:extLst>
                <a:ext uri="{63B3BB69-23CF-44E3-9099-C40C66FF867C}">
                  <a14:compatExt spid="_x0000_s68611"/>
                </a:ext>
                <a:ext uri="{FF2B5EF4-FFF2-40B4-BE49-F238E27FC236}">
                  <a16:creationId xmlns:a16="http://schemas.microsoft.com/office/drawing/2014/main" id="{00000000-0008-0000-0200-000003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17</xdr:row>
          <xdr:rowOff>38100</xdr:rowOff>
        </xdr:from>
        <xdr:to>
          <xdr:col>5</xdr:col>
          <xdr:colOff>123825</xdr:colOff>
          <xdr:row>20</xdr:row>
          <xdr:rowOff>9525</xdr:rowOff>
        </xdr:to>
        <xdr:sp macro="" textlink="">
          <xdr:nvSpPr>
            <xdr:cNvPr id="68612" name="Check Box 4" hidden="1">
              <a:extLst>
                <a:ext uri="{63B3BB69-23CF-44E3-9099-C40C66FF867C}">
                  <a14:compatExt spid="_x0000_s68612"/>
                </a:ext>
                <a:ext uri="{FF2B5EF4-FFF2-40B4-BE49-F238E27FC236}">
                  <a16:creationId xmlns:a16="http://schemas.microsoft.com/office/drawing/2014/main" id="{00000000-0008-0000-0200-0000040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zengi\OneDrive\&#12487;&#12473;&#12463;&#12488;&#12483;&#12503;\&#12501;&#12449;&#12452;&#12523;\&#9733;&#9314;&#22793;&#26356;&#12289;&#20837;&#36864;&#20250;\R6%20&#20837;&#20250;&#26360;&#39006;\&#20027;&#12383;&#12427;&#20107;&#21209;&#25152;&#20837;&#20250;&#30003;&#36796;&#26360;&#39006;(R7.1.15).xlsx" TargetMode="External"/><Relationship Id="rId1" Type="http://schemas.openxmlformats.org/officeDocument/2006/relationships/externalLinkPath" Target="/Users/zengi/OneDrive/&#12487;&#12473;&#12463;&#12488;&#12483;&#12503;/&#12501;&#12449;&#12452;&#12523;/&#9733;&#9314;&#22793;&#26356;&#12289;&#20837;&#36864;&#20250;/R6%20&#20837;&#20250;&#26360;&#39006;/&#20027;&#12383;&#12427;&#20107;&#21209;&#25152;&#20837;&#20250;&#30003;&#36796;&#26360;&#39006;(R7.1.15).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zengi\Downloads\app_setting_edt_21niwa_20240719093931.xlsx" TargetMode="External"/><Relationship Id="rId1" Type="http://schemas.openxmlformats.org/officeDocument/2006/relationships/externalLinkPath" Target="app_setting_edt_21niwa_20240719093931.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C:\Users\zengi\Downloads\20250328_&#22793;&#26356;%20(1).xlsx" TargetMode="External"/><Relationship Id="rId1" Type="http://schemas.openxmlformats.org/officeDocument/2006/relationships/externalLinkPath" Target="20250328_&#22793;&#26356;%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目次"/>
      <sheetName val="1.入会申込書"/>
      <sheetName val="2.会員台帳（写真貼付）"/>
      <sheetName val="3.確約書"/>
      <sheetName val="4.誓約書"/>
      <sheetName val="5.弁済業務保証金分担金納付書"/>
      <sheetName val="6.連帯保証人届出書"/>
      <sheetName val="7.従業者名簿"/>
      <sheetName val="8.従業者調書（写真貼付）"/>
      <sheetName val="9.会員実態調査表"/>
      <sheetName val="10.岐阜県本部だよりについて"/>
      <sheetName val="11.個人情報（全日）"/>
      <sheetName val="12.個人情報（保証）"/>
      <sheetName val="13.代表者届"/>
      <sheetName val="14.専任宅地建物取引士届"/>
      <sheetName val="15.TRA入会申込書"/>
      <sheetName val="16.全日本不動産政治連盟入会申込書"/>
      <sheetName val="base"/>
      <sheetName val="daisei"/>
      <sheetName val="sentori"/>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ow r="3">
          <cell r="A3" t="str">
            <v>代表者</v>
          </cell>
        </row>
        <row r="4">
          <cell r="A4" t="str">
            <v>代表者2</v>
          </cell>
        </row>
        <row r="5">
          <cell r="A5" t="str">
            <v>政令使用人</v>
          </cell>
        </row>
      </sheetData>
      <sheetData sheetId="19">
        <row r="3">
          <cell r="A3" t="str">
            <v>専任取引士1</v>
          </cell>
        </row>
        <row r="4">
          <cell r="A4" t="str">
            <v>専任取引士2</v>
          </cell>
        </row>
        <row r="5">
          <cell r="A5" t="str">
            <v>専任取引士3</v>
          </cell>
        </row>
        <row r="6">
          <cell r="A6" t="str">
            <v>専任取引士4</v>
          </cell>
        </row>
        <row r="7">
          <cell r="A7" t="str">
            <v>専任取引士5</v>
          </cell>
        </row>
        <row r="8">
          <cell r="A8" t="str">
            <v>専任取引士6</v>
          </cell>
        </row>
        <row r="9">
          <cell r="A9" t="str">
            <v>専任取引士7</v>
          </cell>
        </row>
        <row r="10">
          <cell r="A10" t="str">
            <v>専任取引士8</v>
          </cell>
        </row>
        <row r="11">
          <cell r="A11" t="str">
            <v>専任取引士9</v>
          </cell>
        </row>
        <row r="12">
          <cell r="A12" t="str">
            <v>専任取引士10</v>
          </cell>
        </row>
        <row r="13">
          <cell r="A13" t="str">
            <v>専任取引士11</v>
          </cell>
        </row>
        <row r="14">
          <cell r="A14" t="str">
            <v>専任取引士12</v>
          </cell>
        </row>
        <row r="15">
          <cell r="A15" t="str">
            <v>専任取引士13</v>
          </cell>
        </row>
        <row r="16">
          <cell r="A16" t="str">
            <v>専任取引士14</v>
          </cell>
        </row>
        <row r="17">
          <cell r="A17" t="str">
            <v>専任取引士15</v>
          </cell>
        </row>
        <row r="18">
          <cell r="A18" t="str">
            <v>専任取引士16</v>
          </cell>
        </row>
        <row r="19">
          <cell r="A19" t="str">
            <v>専任取引士17</v>
          </cell>
        </row>
        <row r="20">
          <cell r="A20" t="str">
            <v>専任取引士18</v>
          </cell>
        </row>
        <row r="21">
          <cell r="A21" t="str">
            <v>専任取引士19</v>
          </cell>
        </row>
        <row r="22">
          <cell r="A22" t="str">
            <v>専任取引士20</v>
          </cell>
        </row>
        <row r="23">
          <cell r="A23" t="str">
            <v>専任取引士21</v>
          </cell>
        </row>
        <row r="24">
          <cell r="A24" t="str">
            <v>専任取引士22</v>
          </cell>
        </row>
        <row r="25">
          <cell r="A25" t="str">
            <v>専任取引士23</v>
          </cell>
        </row>
        <row r="26">
          <cell r="A26" t="str">
            <v>専任取引士24</v>
          </cell>
        </row>
        <row r="27">
          <cell r="A27" t="str">
            <v>専任取引士25</v>
          </cell>
        </row>
        <row r="28">
          <cell r="A28" t="str">
            <v>専任取引士26</v>
          </cell>
        </row>
        <row r="29">
          <cell r="A29" t="str">
            <v>専任取引士27</v>
          </cell>
        </row>
        <row r="30">
          <cell r="A30" t="str">
            <v>専任取引士28</v>
          </cell>
        </row>
        <row r="31">
          <cell r="A31" t="str">
            <v>専任取引士29</v>
          </cell>
        </row>
        <row r="32">
          <cell r="A32" t="str">
            <v>専任取引士30</v>
          </cell>
        </row>
        <row r="33">
          <cell r="A33" t="str">
            <v>専任取引士31</v>
          </cell>
        </row>
        <row r="34">
          <cell r="A34" t="str">
            <v>専任取引士32</v>
          </cell>
        </row>
        <row r="35">
          <cell r="A35" t="str">
            <v>専任取引士33</v>
          </cell>
        </row>
        <row r="36">
          <cell r="A36" t="str">
            <v>専任取引士34</v>
          </cell>
        </row>
        <row r="37">
          <cell r="A37" t="str">
            <v>専任取引士35</v>
          </cell>
        </row>
        <row r="38">
          <cell r="A38" t="str">
            <v>専任取引士36</v>
          </cell>
        </row>
        <row r="39">
          <cell r="A39" t="str">
            <v>専任取引士37</v>
          </cell>
        </row>
        <row r="40">
          <cell r="A40" t="str">
            <v>専任取引士38</v>
          </cell>
        </row>
        <row r="41">
          <cell r="A41" t="str">
            <v>専任取引士39</v>
          </cell>
        </row>
        <row r="42">
          <cell r="A42" t="str">
            <v>専任取引士40</v>
          </cell>
        </row>
        <row r="43">
          <cell r="A43" t="str">
            <v>専任取引士41</v>
          </cell>
        </row>
        <row r="44">
          <cell r="A44" t="str">
            <v>専任取引士42</v>
          </cell>
        </row>
        <row r="45">
          <cell r="A45" t="str">
            <v>専任取引士43</v>
          </cell>
        </row>
        <row r="46">
          <cell r="A46" t="str">
            <v>専任取引士44</v>
          </cell>
        </row>
        <row r="47">
          <cell r="A47" t="str">
            <v>専任取引士45</v>
          </cell>
        </row>
        <row r="48">
          <cell r="A48" t="str">
            <v>専任取引士46</v>
          </cell>
        </row>
        <row r="49">
          <cell r="A49" t="str">
            <v>専任取引士47</v>
          </cell>
        </row>
        <row r="50">
          <cell r="A50" t="str">
            <v>専任取引士48</v>
          </cell>
        </row>
        <row r="51">
          <cell r="A51" t="str">
            <v>専任取引士49</v>
          </cell>
        </row>
        <row r="52">
          <cell r="A52" t="str">
            <v>専任取引士50</v>
          </cell>
        </row>
        <row r="53">
          <cell r="A53" t="str">
            <v>専任取引士51</v>
          </cell>
        </row>
        <row r="54">
          <cell r="A54" t="str">
            <v>専任取引士52</v>
          </cell>
        </row>
        <row r="55">
          <cell r="A55" t="str">
            <v>専任取引士53</v>
          </cell>
        </row>
        <row r="56">
          <cell r="A56" t="str">
            <v>専任取引士54</v>
          </cell>
        </row>
        <row r="57">
          <cell r="A57" t="str">
            <v>専任取引士55</v>
          </cell>
        </row>
        <row r="58">
          <cell r="A58" t="str">
            <v>専任取引士56</v>
          </cell>
        </row>
        <row r="59">
          <cell r="A59" t="str">
            <v>専任取引士57</v>
          </cell>
        </row>
        <row r="60">
          <cell r="A60" t="str">
            <v>専任取引士58</v>
          </cell>
        </row>
        <row r="61">
          <cell r="A61" t="str">
            <v>専任取引士59</v>
          </cell>
        </row>
        <row r="62">
          <cell r="A62" t="str">
            <v>専任取引士60</v>
          </cell>
        </row>
        <row r="63">
          <cell r="A63" t="str">
            <v>専任取引士61</v>
          </cell>
        </row>
        <row r="64">
          <cell r="A64" t="str">
            <v>専任取引士62</v>
          </cell>
        </row>
        <row r="65">
          <cell r="A65" t="str">
            <v>専任取引士63</v>
          </cell>
        </row>
        <row r="66">
          <cell r="A66" t="str">
            <v>専任取引士64</v>
          </cell>
        </row>
        <row r="67">
          <cell r="A67" t="str">
            <v>専任取引士65</v>
          </cell>
        </row>
        <row r="68">
          <cell r="A68" t="str">
            <v>専任取引士66</v>
          </cell>
        </row>
        <row r="69">
          <cell r="A69" t="str">
            <v>専任取引士67</v>
          </cell>
        </row>
        <row r="70">
          <cell r="A70" t="str">
            <v>専任取引士68</v>
          </cell>
        </row>
        <row r="71">
          <cell r="A71" t="str">
            <v>専任取引士69</v>
          </cell>
        </row>
        <row r="72">
          <cell r="A72" t="str">
            <v>専任取引士70</v>
          </cell>
        </row>
        <row r="73">
          <cell r="A73" t="str">
            <v>専任取引士71</v>
          </cell>
        </row>
        <row r="74">
          <cell r="A74" t="str">
            <v>専任取引士72</v>
          </cell>
        </row>
        <row r="75">
          <cell r="A75" t="str">
            <v>専任取引士73</v>
          </cell>
        </row>
        <row r="76">
          <cell r="A76" t="str">
            <v>専任取引士74</v>
          </cell>
        </row>
        <row r="77">
          <cell r="A77" t="str">
            <v>専任取引士75</v>
          </cell>
        </row>
        <row r="78">
          <cell r="A78" t="str">
            <v>専任取引士76</v>
          </cell>
        </row>
        <row r="79">
          <cell r="A79" t="str">
            <v>専任取引士77</v>
          </cell>
        </row>
        <row r="80">
          <cell r="A80" t="str">
            <v>専任取引士78</v>
          </cell>
        </row>
        <row r="81">
          <cell r="A81" t="str">
            <v>専任取引士79</v>
          </cell>
        </row>
        <row r="82">
          <cell r="A82" t="str">
            <v>専任取引士80</v>
          </cell>
        </row>
        <row r="83">
          <cell r="A83" t="str">
            <v>専任取引士81</v>
          </cell>
        </row>
        <row r="84">
          <cell r="A84" t="str">
            <v>専任取引士82</v>
          </cell>
        </row>
        <row r="85">
          <cell r="A85" t="str">
            <v>専任取引士83</v>
          </cell>
        </row>
        <row r="86">
          <cell r="A86" t="str">
            <v>専任取引士84</v>
          </cell>
        </row>
        <row r="87">
          <cell r="A87" t="str">
            <v>専任取引士85</v>
          </cell>
        </row>
        <row r="88">
          <cell r="A88" t="str">
            <v>専任取引士86</v>
          </cell>
        </row>
        <row r="89">
          <cell r="A89" t="str">
            <v>専任取引士87</v>
          </cell>
        </row>
        <row r="90">
          <cell r="A90" t="str">
            <v>専任取引士88</v>
          </cell>
        </row>
        <row r="91">
          <cell r="A91" t="str">
            <v>専任取引士89</v>
          </cell>
        </row>
        <row r="92">
          <cell r="A92" t="str">
            <v>専任取引士90</v>
          </cell>
        </row>
        <row r="93">
          <cell r="A93" t="str">
            <v>専任取引士91</v>
          </cell>
        </row>
        <row r="94">
          <cell r="A94" t="str">
            <v>専任取引士92</v>
          </cell>
        </row>
        <row r="95">
          <cell r="A95" t="str">
            <v>専任取引士93</v>
          </cell>
        </row>
        <row r="96">
          <cell r="A96" t="str">
            <v>専任取引士94</v>
          </cell>
        </row>
        <row r="97">
          <cell r="A97" t="str">
            <v>専任取引士95</v>
          </cell>
        </row>
        <row r="98">
          <cell r="A98" t="str">
            <v>専任取引士96</v>
          </cell>
        </row>
        <row r="99">
          <cell r="A99" t="str">
            <v>専任取引士97</v>
          </cell>
        </row>
        <row r="100">
          <cell r="A100" t="str">
            <v>専任取引士98</v>
          </cell>
        </row>
        <row r="101">
          <cell r="A101" t="str">
            <v>専任取引士99</v>
          </cell>
        </row>
        <row r="102">
          <cell r="A102" t="str">
            <v>専任取引士100</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目次"/>
      <sheetName val="1.入会申込書"/>
      <sheetName val="2.会員台帳（写真貼付）"/>
      <sheetName val="3.確約書"/>
      <sheetName val="4.誓約書"/>
      <sheetName val="5.弁済業務保証金分担金納付書"/>
      <sheetName val="6.連帯保証人届出書"/>
      <sheetName val="7.従業者名簿"/>
      <sheetName val="8.従業者調書（写真貼付）"/>
      <sheetName val="9.会員実態調査表"/>
      <sheetName val="10.岐阜県本部だよりについて"/>
      <sheetName val="11.個人情報（全日）"/>
      <sheetName val="12.個人情報（保証）"/>
      <sheetName val="13.代表者届"/>
      <sheetName val="14.専任宅地建物取引士届"/>
      <sheetName val="15.TRA入会申込書"/>
      <sheetName val="16.全日本不動産政治連盟入会申込書"/>
      <sheetName val="base"/>
      <sheetName val="daisei"/>
      <sheetName val="sentori"/>
    </sheetNames>
    <sheetDataSet>
      <sheetData sheetId="0" refreshError="1"/>
      <sheetData sheetId="1">
        <row r="25">
          <cell r="AP25" t="str">
            <v/>
          </cell>
        </row>
      </sheetData>
      <sheetData sheetId="2" refreshError="1"/>
      <sheetData sheetId="3" refreshError="1"/>
      <sheetData sheetId="4" refreshError="1"/>
      <sheetData sheetId="5">
        <row r="35">
          <cell r="K35">
            <v>1</v>
          </cell>
        </row>
      </sheetData>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row r="3">
          <cell r="A3" t="str">
            <v>代表者</v>
          </cell>
        </row>
      </sheetData>
      <sheetData sheetId="19">
        <row r="3">
          <cell r="A3" t="str">
            <v>専任取引士1</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目次"/>
      <sheetName val="01.変更届"/>
      <sheetName val="02.連帯保証人届出書"/>
      <sheetName val="03.専任宅地建物取引士変更届"/>
      <sheetName val="base"/>
      <sheetName val="daisei"/>
      <sheetName val="sentori"/>
    </sheetNames>
    <sheetDataSet>
      <sheetData sheetId="0" refreshError="1"/>
      <sheetData sheetId="1" refreshError="1"/>
      <sheetData sheetId="2" refreshError="1"/>
      <sheetData sheetId="3" refreshError="1"/>
      <sheetData sheetId="4"/>
      <sheetData sheetId="5" refreshError="1"/>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trlProp" Target="../ctrlProps/ctrlProp8.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7.xml"/><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728BFF-4199-47A4-A1CE-C3E04FA88140}">
  <sheetPr>
    <pageSetUpPr fitToPage="1"/>
  </sheetPr>
  <dimension ref="A1:C27"/>
  <sheetViews>
    <sheetView tabSelected="1" view="pageLayout" zoomScaleNormal="100" workbookViewId="0">
      <selection activeCell="B7" sqref="B7"/>
    </sheetView>
  </sheetViews>
  <sheetFormatPr defaultColWidth="8.5" defaultRowHeight="13.5"/>
  <cols>
    <col min="1" max="1" width="6.5" style="2" customWidth="1"/>
    <col min="2" max="2" width="82.125" style="2" customWidth="1"/>
    <col min="3" max="3" width="17.875" style="2" customWidth="1"/>
    <col min="4" max="4" width="8.5" style="2"/>
    <col min="5" max="5" width="9" style="2" customWidth="1"/>
    <col min="6" max="16384" width="8.5" style="2"/>
  </cols>
  <sheetData>
    <row r="1" spans="1:3" s="42" customFormat="1" ht="31.35" customHeight="1" thickBot="1">
      <c r="A1" s="63" t="s">
        <v>425</v>
      </c>
      <c r="B1" s="63"/>
      <c r="C1" s="63"/>
    </row>
    <row r="2" spans="1:3" ht="31.35" customHeight="1" thickBot="1">
      <c r="A2" s="43" t="s">
        <v>415</v>
      </c>
      <c r="B2" s="44" t="s">
        <v>416</v>
      </c>
      <c r="C2" s="45" t="s">
        <v>417</v>
      </c>
    </row>
    <row r="3" spans="1:3" ht="31.35" customHeight="1" thickTop="1">
      <c r="A3" s="46">
        <v>1</v>
      </c>
      <c r="B3" s="47" t="s">
        <v>418</v>
      </c>
      <c r="C3" s="48" t="s">
        <v>419</v>
      </c>
    </row>
    <row r="4" spans="1:3" ht="31.35" customHeight="1" thickBot="1">
      <c r="A4" s="49">
        <v>2</v>
      </c>
      <c r="B4" s="50" t="s">
        <v>420</v>
      </c>
      <c r="C4" s="51" t="s">
        <v>419</v>
      </c>
    </row>
    <row r="5" spans="1:3" ht="28.35" customHeight="1">
      <c r="A5" s="52"/>
      <c r="B5" s="53"/>
      <c r="C5" s="52"/>
    </row>
    <row r="6" spans="1:3" ht="24.95" customHeight="1"/>
    <row r="7" spans="1:3" ht="24.95" customHeight="1">
      <c r="A7" s="54"/>
    </row>
    <row r="8" spans="1:3" ht="24.95" customHeight="1" thickBot="1">
      <c r="A8" s="63" t="s">
        <v>422</v>
      </c>
      <c r="B8" s="63"/>
      <c r="C8" s="63"/>
    </row>
    <row r="9" spans="1:3" ht="31.35" customHeight="1" thickBot="1">
      <c r="A9" s="43" t="s">
        <v>415</v>
      </c>
      <c r="B9" s="44" t="s">
        <v>416</v>
      </c>
      <c r="C9" s="45" t="s">
        <v>417</v>
      </c>
    </row>
    <row r="10" spans="1:3" ht="31.35" customHeight="1" thickTop="1">
      <c r="A10" s="59">
        <v>1</v>
      </c>
      <c r="B10" s="58" t="s">
        <v>424</v>
      </c>
      <c r="C10" s="60" t="s">
        <v>419</v>
      </c>
    </row>
    <row r="11" spans="1:3" ht="31.35" customHeight="1" thickBot="1">
      <c r="A11" s="61">
        <v>2</v>
      </c>
      <c r="B11" s="62" t="s">
        <v>421</v>
      </c>
      <c r="C11" s="51" t="s">
        <v>419</v>
      </c>
    </row>
    <row r="12" spans="1:3" ht="28.35" customHeight="1">
      <c r="A12" s="54"/>
      <c r="C12" s="52"/>
    </row>
    <row r="13" spans="1:3" ht="28.35" customHeight="1">
      <c r="A13" s="52"/>
      <c r="B13" s="53"/>
      <c r="C13" s="52"/>
    </row>
    <row r="14" spans="1:3" ht="24.95" customHeight="1">
      <c r="A14" s="54"/>
    </row>
    <row r="15" spans="1:3" ht="24.95" customHeight="1" thickBot="1">
      <c r="A15" s="63" t="s">
        <v>423</v>
      </c>
      <c r="B15" s="63"/>
      <c r="C15" s="63"/>
    </row>
    <row r="16" spans="1:3" ht="31.35" customHeight="1" thickBot="1">
      <c r="A16" s="43" t="s">
        <v>415</v>
      </c>
      <c r="B16" s="44" t="s">
        <v>416</v>
      </c>
      <c r="C16" s="45" t="s">
        <v>417</v>
      </c>
    </row>
    <row r="17" spans="1:3" ht="31.35" customHeight="1" thickTop="1" thickBot="1">
      <c r="A17" s="55">
        <v>1</v>
      </c>
      <c r="B17" s="56" t="s">
        <v>424</v>
      </c>
      <c r="C17" s="57" t="s">
        <v>419</v>
      </c>
    </row>
    <row r="18" spans="1:3" ht="28.35" customHeight="1">
      <c r="A18" s="54"/>
      <c r="C18" s="52"/>
    </row>
    <row r="19" spans="1:3" ht="28.35" customHeight="1"/>
    <row r="20" spans="1:3" ht="28.35" customHeight="1"/>
    <row r="21" spans="1:3" ht="28.35" customHeight="1"/>
    <row r="22" spans="1:3" ht="28.35" customHeight="1"/>
    <row r="23" spans="1:3" ht="28.35" customHeight="1"/>
    <row r="24" spans="1:3" ht="28.35" customHeight="1"/>
    <row r="25" spans="1:3" ht="28.35" customHeight="1"/>
    <row r="26" spans="1:3" ht="28.35" customHeight="1"/>
    <row r="27" spans="1:3" ht="28.35" customHeight="1"/>
  </sheetData>
  <mergeCells count="3">
    <mergeCell ref="A1:C1"/>
    <mergeCell ref="A8:C8"/>
    <mergeCell ref="A15:C15"/>
  </mergeCells>
  <phoneticPr fontId="32"/>
  <pageMargins left="0.31496062992125984" right="0.31496062992125984" top="0.74803149606299213" bottom="0.74803149606299213" header="0.31496062992125984" footer="0.31496062992125984"/>
  <pageSetup paperSize="9" scale="93"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6366C5-8F4E-48E6-B517-A1F496CD5392}">
  <sheetPr codeName="Sheet1">
    <tabColor rgb="FFB0C979"/>
  </sheetPr>
  <dimension ref="A1:EM102"/>
  <sheetViews>
    <sheetView showZeros="0" topLeftCell="A31" zoomScaleNormal="100" workbookViewId="0">
      <selection sqref="A1:H1"/>
    </sheetView>
  </sheetViews>
  <sheetFormatPr defaultColWidth="1.875" defaultRowHeight="11.25" customHeight="1"/>
  <cols>
    <col min="1" max="2" width="1.875" style="1"/>
    <col min="3" max="5" width="2.875" style="1" customWidth="1"/>
    <col min="6" max="6" width="1.625" style="1" customWidth="1"/>
    <col min="7" max="8" width="2.25" style="1" customWidth="1"/>
    <col min="9" max="11" width="1.625" style="1" customWidth="1"/>
    <col min="12" max="12" width="1.875" style="1"/>
    <col min="13" max="13" width="1.625" style="1" customWidth="1"/>
    <col min="14" max="20" width="1.875" style="1"/>
    <col min="21" max="23" width="1.625" style="1" customWidth="1"/>
    <col min="24" max="27" width="1.875" style="1"/>
    <col min="28" max="29" width="2.25" style="1" customWidth="1"/>
    <col min="30" max="31" width="1.875" style="1"/>
    <col min="32" max="33" width="2.25" style="1" customWidth="1"/>
    <col min="34" max="37" width="1.625" style="1" customWidth="1"/>
    <col min="38" max="38" width="1.875" style="1"/>
    <col min="39" max="41" width="1.625" style="1" customWidth="1"/>
    <col min="42" max="44" width="1.875" style="1"/>
    <col min="45" max="45" width="1.625" style="1" customWidth="1"/>
    <col min="46" max="52" width="1.875" style="1"/>
    <col min="53" max="53" width="1.875" style="1" customWidth="1"/>
    <col min="54" max="133" width="1.875" style="1"/>
    <col min="134" max="144" width="1.875" style="1" customWidth="1"/>
    <col min="145" max="16384" width="1.875" style="1"/>
  </cols>
  <sheetData>
    <row r="1" spans="1:143" ht="9" customHeight="1">
      <c r="A1" s="64" t="s">
        <v>147</v>
      </c>
      <c r="B1" s="65"/>
      <c r="C1" s="65"/>
      <c r="D1" s="65"/>
      <c r="E1" s="65"/>
      <c r="F1" s="65"/>
      <c r="G1" s="65"/>
      <c r="H1" s="66"/>
      <c r="I1" s="67" t="s">
        <v>42</v>
      </c>
      <c r="J1" s="68"/>
      <c r="K1" s="68"/>
      <c r="L1" s="68"/>
      <c r="M1" s="68"/>
      <c r="N1" s="68"/>
      <c r="O1" s="68"/>
      <c r="P1" s="68"/>
      <c r="Q1" s="68"/>
      <c r="R1" s="68"/>
      <c r="S1" s="68"/>
      <c r="T1" s="69"/>
      <c r="U1" s="67" t="s">
        <v>148</v>
      </c>
      <c r="V1" s="68"/>
      <c r="W1" s="68"/>
      <c r="X1" s="68"/>
      <c r="Y1" s="68"/>
      <c r="Z1" s="68"/>
      <c r="AA1" s="68"/>
      <c r="AB1" s="68"/>
      <c r="AC1" s="68"/>
      <c r="AD1" s="68"/>
      <c r="AE1" s="68"/>
      <c r="AF1" s="69"/>
      <c r="AG1" s="64" t="s">
        <v>41</v>
      </c>
      <c r="AH1" s="70"/>
      <c r="AI1" s="70"/>
      <c r="AJ1" s="70"/>
      <c r="AK1" s="70"/>
      <c r="AL1" s="70"/>
      <c r="AM1" s="70"/>
      <c r="AN1" s="70"/>
      <c r="AO1" s="70"/>
      <c r="AP1" s="70"/>
      <c r="AQ1" s="70"/>
      <c r="AR1" s="70"/>
      <c r="AS1" s="70"/>
      <c r="AT1" s="70"/>
      <c r="AU1" s="70"/>
      <c r="AV1" s="71"/>
      <c r="AW1" s="64" t="s">
        <v>149</v>
      </c>
      <c r="AX1" s="70"/>
      <c r="AY1" s="70"/>
      <c r="AZ1" s="70"/>
      <c r="BA1" s="71"/>
      <c r="EE1" s="3"/>
      <c r="EH1" s="2"/>
    </row>
    <row r="2" spans="1:143" ht="8.25" customHeight="1">
      <c r="A2" s="72"/>
      <c r="B2" s="73"/>
      <c r="C2" s="73"/>
      <c r="D2" s="73"/>
      <c r="E2" s="73"/>
      <c r="F2" s="73"/>
      <c r="G2" s="73"/>
      <c r="H2" s="74"/>
      <c r="I2" s="81" t="s">
        <v>43</v>
      </c>
      <c r="J2" s="82"/>
      <c r="K2" s="82"/>
      <c r="L2" s="87"/>
      <c r="M2" s="87"/>
      <c r="N2" s="90" t="s">
        <v>44</v>
      </c>
      <c r="O2" s="88"/>
      <c r="P2" s="88"/>
      <c r="Q2" s="90" t="s">
        <v>45</v>
      </c>
      <c r="R2" s="88"/>
      <c r="S2" s="88"/>
      <c r="T2" s="90" t="s">
        <v>132</v>
      </c>
      <c r="U2" s="81" t="s">
        <v>43</v>
      </c>
      <c r="V2" s="82"/>
      <c r="W2" s="82"/>
      <c r="X2" s="87"/>
      <c r="Y2" s="87"/>
      <c r="Z2" s="90" t="s">
        <v>44</v>
      </c>
      <c r="AA2" s="88"/>
      <c r="AB2" s="88"/>
      <c r="AC2" s="90" t="s">
        <v>45</v>
      </c>
      <c r="AD2" s="88"/>
      <c r="AE2" s="88"/>
      <c r="AF2" s="90" t="s">
        <v>132</v>
      </c>
      <c r="AG2" s="72">
        <f>tou_cd</f>
        <v>0</v>
      </c>
      <c r="AH2" s="73"/>
      <c r="AI2" s="73"/>
      <c r="AJ2" s="73"/>
      <c r="AK2" s="73"/>
      <c r="AL2" s="73"/>
      <c r="AM2" s="73"/>
      <c r="AN2" s="73"/>
      <c r="AO2" s="73"/>
      <c r="AP2" s="73"/>
      <c r="AQ2" s="73"/>
      <c r="AR2" s="73"/>
      <c r="AS2" s="73"/>
      <c r="AT2" s="73"/>
      <c r="AU2" s="73"/>
      <c r="AV2" s="74"/>
      <c r="AW2" s="103">
        <f>stn_cd</f>
        <v>0</v>
      </c>
      <c r="AX2" s="87"/>
      <c r="AY2" s="87"/>
      <c r="AZ2" s="87"/>
      <c r="BA2" s="104"/>
      <c r="EE2" s="2"/>
      <c r="EH2" s="2"/>
    </row>
    <row r="3" spans="1:143" ht="8.25" customHeight="1">
      <c r="A3" s="75"/>
      <c r="B3" s="76"/>
      <c r="C3" s="76"/>
      <c r="D3" s="76"/>
      <c r="E3" s="76"/>
      <c r="F3" s="76"/>
      <c r="G3" s="76"/>
      <c r="H3" s="77"/>
      <c r="I3" s="83"/>
      <c r="J3" s="84"/>
      <c r="K3" s="84"/>
      <c r="L3" s="88"/>
      <c r="M3" s="88"/>
      <c r="N3" s="90"/>
      <c r="O3" s="88"/>
      <c r="P3" s="88"/>
      <c r="Q3" s="90"/>
      <c r="R3" s="88"/>
      <c r="S3" s="88"/>
      <c r="T3" s="90"/>
      <c r="U3" s="83"/>
      <c r="V3" s="84"/>
      <c r="W3" s="84"/>
      <c r="X3" s="88"/>
      <c r="Y3" s="88"/>
      <c r="Z3" s="90"/>
      <c r="AA3" s="88"/>
      <c r="AB3" s="88"/>
      <c r="AC3" s="90"/>
      <c r="AD3" s="88"/>
      <c r="AE3" s="88"/>
      <c r="AF3" s="90"/>
      <c r="AG3" s="75"/>
      <c r="AH3" s="76"/>
      <c r="AI3" s="76"/>
      <c r="AJ3" s="76"/>
      <c r="AK3" s="76"/>
      <c r="AL3" s="76"/>
      <c r="AM3" s="76"/>
      <c r="AN3" s="76"/>
      <c r="AO3" s="76"/>
      <c r="AP3" s="76"/>
      <c r="AQ3" s="76"/>
      <c r="AR3" s="76"/>
      <c r="AS3" s="76"/>
      <c r="AT3" s="76"/>
      <c r="AU3" s="76"/>
      <c r="AV3" s="77"/>
      <c r="AW3" s="105"/>
      <c r="AX3" s="88"/>
      <c r="AY3" s="88"/>
      <c r="AZ3" s="88"/>
      <c r="BA3" s="106"/>
      <c r="EE3" s="2"/>
      <c r="EH3" s="2"/>
    </row>
    <row r="4" spans="1:143" ht="8.25" customHeight="1">
      <c r="A4" s="78"/>
      <c r="B4" s="79"/>
      <c r="C4" s="79"/>
      <c r="D4" s="79"/>
      <c r="E4" s="79"/>
      <c r="F4" s="79"/>
      <c r="G4" s="79"/>
      <c r="H4" s="80"/>
      <c r="I4" s="85"/>
      <c r="J4" s="86"/>
      <c r="K4" s="86"/>
      <c r="L4" s="89"/>
      <c r="M4" s="89"/>
      <c r="N4" s="91"/>
      <c r="O4" s="89"/>
      <c r="P4" s="89"/>
      <c r="Q4" s="91"/>
      <c r="R4" s="89"/>
      <c r="S4" s="89"/>
      <c r="T4" s="91"/>
      <c r="U4" s="85"/>
      <c r="V4" s="86"/>
      <c r="W4" s="86"/>
      <c r="X4" s="89"/>
      <c r="Y4" s="89"/>
      <c r="Z4" s="91"/>
      <c r="AA4" s="89"/>
      <c r="AB4" s="89"/>
      <c r="AC4" s="91"/>
      <c r="AD4" s="89"/>
      <c r="AE4" s="89"/>
      <c r="AF4" s="91"/>
      <c r="AG4" s="78"/>
      <c r="AH4" s="79"/>
      <c r="AI4" s="79"/>
      <c r="AJ4" s="79"/>
      <c r="AK4" s="79"/>
      <c r="AL4" s="79"/>
      <c r="AM4" s="79"/>
      <c r="AN4" s="79"/>
      <c r="AO4" s="79"/>
      <c r="AP4" s="79"/>
      <c r="AQ4" s="79"/>
      <c r="AR4" s="79"/>
      <c r="AS4" s="79"/>
      <c r="AT4" s="79"/>
      <c r="AU4" s="79"/>
      <c r="AV4" s="80"/>
      <c r="AW4" s="107"/>
      <c r="AX4" s="89"/>
      <c r="AY4" s="89"/>
      <c r="AZ4" s="89"/>
      <c r="BA4" s="108"/>
      <c r="EE4" s="2"/>
      <c r="EH4" s="2"/>
    </row>
    <row r="5" spans="1:143" ht="7.5" customHeight="1">
      <c r="A5" s="92" t="s">
        <v>150</v>
      </c>
      <c r="B5" s="92"/>
      <c r="C5" s="92"/>
      <c r="D5" s="92"/>
      <c r="E5" s="92"/>
      <c r="F5" s="92"/>
      <c r="G5" s="92"/>
      <c r="H5" s="92"/>
      <c r="I5" s="92"/>
      <c r="J5" s="92"/>
      <c r="K5" s="92"/>
      <c r="L5" s="92"/>
      <c r="M5" s="92"/>
      <c r="N5" s="92"/>
      <c r="O5" s="92"/>
      <c r="P5" s="92"/>
      <c r="Q5" s="92"/>
      <c r="R5" s="92"/>
      <c r="S5" s="92"/>
      <c r="T5" s="92"/>
      <c r="U5" s="92"/>
      <c r="V5" s="92"/>
      <c r="W5" s="92"/>
      <c r="X5" s="92"/>
      <c r="Y5" s="92"/>
      <c r="Z5" s="92"/>
      <c r="AA5" s="92"/>
      <c r="AB5" s="92"/>
      <c r="AC5" s="92"/>
      <c r="AD5" s="92"/>
      <c r="AE5" s="92"/>
      <c r="AF5" s="92"/>
      <c r="AG5" s="92"/>
      <c r="AH5" s="92"/>
      <c r="AI5" s="92"/>
      <c r="AJ5" s="92"/>
      <c r="AK5" s="92"/>
      <c r="AL5" s="92"/>
      <c r="AM5" s="92"/>
      <c r="AN5" s="92"/>
      <c r="AO5" s="92"/>
      <c r="AP5" s="92"/>
      <c r="AQ5" s="92"/>
      <c r="AR5" s="92"/>
      <c r="AS5" s="92"/>
      <c r="AT5" s="92"/>
      <c r="AU5" s="92"/>
      <c r="AV5" s="92"/>
      <c r="AW5" s="92"/>
      <c r="AX5" s="92"/>
      <c r="AY5" s="92"/>
      <c r="AZ5" s="92"/>
      <c r="BA5" s="92"/>
      <c r="EE5" s="2"/>
      <c r="EH5" s="2"/>
    </row>
    <row r="6" spans="1:143" ht="7.5" customHeight="1">
      <c r="A6" s="93"/>
      <c r="B6" s="93"/>
      <c r="C6" s="93"/>
      <c r="D6" s="93"/>
      <c r="E6" s="93"/>
      <c r="F6" s="93"/>
      <c r="G6" s="93"/>
      <c r="H6" s="93"/>
      <c r="I6" s="93"/>
      <c r="J6" s="93"/>
      <c r="K6" s="93"/>
      <c r="L6" s="93"/>
      <c r="M6" s="93"/>
      <c r="N6" s="93"/>
      <c r="O6" s="93"/>
      <c r="P6" s="93"/>
      <c r="Q6" s="93"/>
      <c r="R6" s="93"/>
      <c r="S6" s="93"/>
      <c r="T6" s="93"/>
      <c r="U6" s="93"/>
      <c r="V6" s="93"/>
      <c r="W6" s="93"/>
      <c r="X6" s="93"/>
      <c r="Y6" s="93"/>
      <c r="Z6" s="93"/>
      <c r="AA6" s="93"/>
      <c r="AB6" s="93"/>
      <c r="AC6" s="93"/>
      <c r="AD6" s="93"/>
      <c r="AE6" s="93"/>
      <c r="AF6" s="93"/>
      <c r="AG6" s="93"/>
      <c r="AH6" s="93"/>
      <c r="AI6" s="93"/>
      <c r="AJ6" s="93"/>
      <c r="AK6" s="93"/>
      <c r="AL6" s="93"/>
      <c r="AM6" s="93"/>
      <c r="AN6" s="93"/>
      <c r="AO6" s="93"/>
      <c r="AP6" s="93"/>
      <c r="AQ6" s="93"/>
      <c r="AR6" s="93"/>
      <c r="AS6" s="93"/>
      <c r="AT6" s="93"/>
      <c r="AU6" s="93"/>
      <c r="AV6" s="93"/>
      <c r="AW6" s="93"/>
      <c r="AX6" s="93"/>
      <c r="AY6" s="93"/>
      <c r="AZ6" s="93"/>
      <c r="BA6" s="93"/>
      <c r="EE6" s="2"/>
      <c r="EH6" s="2"/>
    </row>
    <row r="7" spans="1:143" ht="7.5" customHeight="1">
      <c r="A7" s="93"/>
      <c r="B7" s="93"/>
      <c r="C7" s="93"/>
      <c r="D7" s="93"/>
      <c r="E7" s="93"/>
      <c r="F7" s="93"/>
      <c r="G7" s="93"/>
      <c r="H7" s="93"/>
      <c r="I7" s="93"/>
      <c r="J7" s="93"/>
      <c r="K7" s="93"/>
      <c r="L7" s="93"/>
      <c r="M7" s="93"/>
      <c r="N7" s="93"/>
      <c r="O7" s="93"/>
      <c r="P7" s="93"/>
      <c r="Q7" s="93"/>
      <c r="R7" s="93"/>
      <c r="S7" s="93"/>
      <c r="T7" s="93"/>
      <c r="U7" s="93"/>
      <c r="V7" s="93"/>
      <c r="W7" s="93"/>
      <c r="X7" s="93"/>
      <c r="Y7" s="93"/>
      <c r="Z7" s="93"/>
      <c r="AA7" s="93"/>
      <c r="AB7" s="93"/>
      <c r="AC7" s="93"/>
      <c r="AD7" s="93"/>
      <c r="AE7" s="93"/>
      <c r="AF7" s="93"/>
      <c r="AG7" s="93"/>
      <c r="AH7" s="93"/>
      <c r="AI7" s="93"/>
      <c r="AJ7" s="93"/>
      <c r="AK7" s="93"/>
      <c r="AL7" s="93"/>
      <c r="AM7" s="93"/>
      <c r="AN7" s="93"/>
      <c r="AO7" s="93"/>
      <c r="AP7" s="93"/>
      <c r="AQ7" s="93"/>
      <c r="AR7" s="93"/>
      <c r="AS7" s="93"/>
      <c r="AT7" s="93"/>
      <c r="AU7" s="93"/>
      <c r="AV7" s="93"/>
      <c r="AW7" s="93"/>
      <c r="AX7" s="93"/>
      <c r="AY7" s="93"/>
      <c r="AZ7" s="93"/>
      <c r="BA7" s="93"/>
      <c r="EE7" s="2"/>
      <c r="EH7" s="2"/>
    </row>
    <row r="8" spans="1:143" ht="7.5" customHeight="1">
      <c r="A8" s="93"/>
      <c r="B8" s="93"/>
      <c r="C8" s="93"/>
      <c r="D8" s="93"/>
      <c r="E8" s="93"/>
      <c r="F8" s="93"/>
      <c r="G8" s="93"/>
      <c r="H8" s="93"/>
      <c r="I8" s="93"/>
      <c r="J8" s="93"/>
      <c r="K8" s="93"/>
      <c r="L8" s="93"/>
      <c r="M8" s="93"/>
      <c r="N8" s="93"/>
      <c r="O8" s="93"/>
      <c r="P8" s="93"/>
      <c r="Q8" s="93"/>
      <c r="R8" s="93"/>
      <c r="S8" s="93"/>
      <c r="T8" s="93"/>
      <c r="U8" s="93"/>
      <c r="V8" s="93"/>
      <c r="W8" s="93"/>
      <c r="X8" s="93"/>
      <c r="Y8" s="93"/>
      <c r="Z8" s="93"/>
      <c r="AA8" s="93"/>
      <c r="AB8" s="93"/>
      <c r="AC8" s="93"/>
      <c r="AD8" s="93"/>
      <c r="AE8" s="93"/>
      <c r="AF8" s="93"/>
      <c r="AG8" s="93"/>
      <c r="AH8" s="93"/>
      <c r="AI8" s="93"/>
      <c r="AJ8" s="93"/>
      <c r="AK8" s="93"/>
      <c r="AL8" s="93"/>
      <c r="AM8" s="93"/>
      <c r="AN8" s="93"/>
      <c r="AO8" s="93"/>
      <c r="AP8" s="93"/>
      <c r="AQ8" s="93"/>
      <c r="AR8" s="93"/>
      <c r="AS8" s="93"/>
      <c r="AT8" s="93"/>
      <c r="AU8" s="93"/>
      <c r="AV8" s="93"/>
      <c r="AW8" s="93"/>
      <c r="AX8" s="93"/>
      <c r="AY8" s="93"/>
      <c r="AZ8" s="93"/>
      <c r="BA8" s="93"/>
      <c r="EE8" s="2"/>
      <c r="EH8" s="2"/>
    </row>
    <row r="9" spans="1:143" ht="8.25" customHeight="1">
      <c r="A9" s="94" t="s">
        <v>151</v>
      </c>
      <c r="B9" s="94"/>
      <c r="C9" s="94"/>
      <c r="D9" s="94"/>
      <c r="E9" s="94"/>
      <c r="F9" s="94"/>
      <c r="G9" s="95" t="s">
        <v>48</v>
      </c>
      <c r="H9" s="95"/>
      <c r="I9" s="95"/>
      <c r="J9" s="95"/>
      <c r="K9" s="95"/>
      <c r="L9" s="95"/>
      <c r="M9" s="95"/>
      <c r="N9" s="95"/>
      <c r="O9" s="95"/>
      <c r="P9" s="95"/>
      <c r="Q9" s="88" t="s">
        <v>46</v>
      </c>
      <c r="R9" s="88"/>
      <c r="S9" s="97"/>
      <c r="T9" s="97"/>
      <c r="U9" s="97"/>
      <c r="V9" s="97"/>
      <c r="W9" s="97"/>
      <c r="X9" s="97"/>
      <c r="Y9" s="97"/>
      <c r="Z9" s="97"/>
      <c r="AA9" s="97"/>
      <c r="AB9" s="97"/>
      <c r="AC9" s="97"/>
      <c r="AD9" s="97"/>
      <c r="AE9" s="97"/>
      <c r="AF9" s="97"/>
      <c r="AG9" s="97"/>
      <c r="AH9" s="97"/>
      <c r="AI9" s="97"/>
      <c r="AJ9" s="97"/>
      <c r="AK9" s="97"/>
      <c r="AL9" s="97"/>
      <c r="AM9" s="97"/>
      <c r="AN9" s="97"/>
      <c r="AO9" s="97"/>
      <c r="AP9" s="97"/>
      <c r="AQ9" s="97"/>
      <c r="AR9" s="97"/>
      <c r="AS9" s="97"/>
      <c r="AT9" s="97"/>
      <c r="AU9" s="97"/>
      <c r="AV9" s="97"/>
      <c r="AW9" s="97"/>
      <c r="AX9" s="97"/>
      <c r="AY9" s="97"/>
      <c r="AZ9" s="97"/>
      <c r="BA9" s="97"/>
    </row>
    <row r="10" spans="1:143" ht="8.25" customHeight="1">
      <c r="A10" s="94"/>
      <c r="B10" s="94"/>
      <c r="C10" s="94"/>
      <c r="D10" s="94"/>
      <c r="E10" s="94"/>
      <c r="F10" s="94"/>
      <c r="G10" s="95"/>
      <c r="H10" s="95"/>
      <c r="I10" s="95"/>
      <c r="J10" s="95"/>
      <c r="K10" s="95"/>
      <c r="L10" s="95"/>
      <c r="M10" s="95"/>
      <c r="N10" s="95"/>
      <c r="O10" s="95"/>
      <c r="P10" s="95"/>
      <c r="Q10" s="88"/>
      <c r="R10" s="88"/>
      <c r="S10" s="97"/>
      <c r="T10" s="97"/>
      <c r="U10" s="97"/>
      <c r="V10" s="97"/>
      <c r="W10" s="97"/>
      <c r="X10" s="97"/>
      <c r="Y10" s="97"/>
      <c r="Z10" s="97"/>
      <c r="AA10" s="97"/>
      <c r="AB10" s="97"/>
      <c r="AC10" s="97"/>
      <c r="AD10" s="97"/>
      <c r="AE10" s="97"/>
      <c r="AF10" s="97"/>
      <c r="AG10" s="97"/>
      <c r="AH10" s="97"/>
      <c r="AI10" s="97"/>
      <c r="AJ10" s="97"/>
      <c r="AK10" s="97"/>
      <c r="AL10" s="97"/>
      <c r="AM10" s="97"/>
      <c r="AN10" s="97"/>
      <c r="AO10" s="97"/>
      <c r="AP10" s="97"/>
      <c r="AQ10" s="97"/>
      <c r="AR10" s="97"/>
      <c r="AS10" s="97"/>
      <c r="AT10" s="97"/>
      <c r="AU10" s="97"/>
      <c r="AV10" s="97"/>
      <c r="AW10" s="97"/>
      <c r="AX10" s="97"/>
      <c r="AY10" s="97"/>
      <c r="AZ10" s="97"/>
      <c r="BA10" s="97"/>
    </row>
    <row r="11" spans="1:143" ht="8.25" customHeight="1">
      <c r="A11" s="99" t="s">
        <v>47</v>
      </c>
      <c r="B11" s="99"/>
      <c r="C11" s="99"/>
      <c r="D11" s="99"/>
      <c r="E11" s="99"/>
      <c r="F11" s="99"/>
      <c r="G11" s="101" t="s">
        <v>49</v>
      </c>
      <c r="H11" s="101"/>
      <c r="I11" s="101"/>
      <c r="J11" s="101"/>
      <c r="K11" s="101"/>
      <c r="L11" s="101"/>
      <c r="M11" s="101"/>
      <c r="N11" s="101"/>
      <c r="O11" s="101"/>
      <c r="P11" s="101"/>
      <c r="Q11" s="88"/>
      <c r="R11" s="88"/>
      <c r="S11" s="97"/>
      <c r="T11" s="97"/>
      <c r="U11" s="97"/>
      <c r="V11" s="97"/>
      <c r="W11" s="97"/>
      <c r="X11" s="97"/>
      <c r="Y11" s="97"/>
      <c r="Z11" s="97"/>
      <c r="AA11" s="97"/>
      <c r="AB11" s="97"/>
      <c r="AC11" s="97"/>
      <c r="AD11" s="97"/>
      <c r="AE11" s="97"/>
      <c r="AF11" s="97"/>
      <c r="AG11" s="97"/>
      <c r="AH11" s="97"/>
      <c r="AI11" s="97"/>
      <c r="AJ11" s="97"/>
      <c r="AK11" s="97"/>
      <c r="AL11" s="97"/>
      <c r="AM11" s="97"/>
      <c r="AN11" s="97"/>
      <c r="AO11" s="97"/>
      <c r="AP11" s="97"/>
      <c r="AQ11" s="97"/>
      <c r="AR11" s="97"/>
      <c r="AS11" s="97"/>
      <c r="AT11" s="97"/>
      <c r="AU11" s="97"/>
      <c r="AV11" s="97"/>
      <c r="AW11" s="97"/>
      <c r="AX11" s="97"/>
      <c r="AY11" s="97"/>
      <c r="AZ11" s="97"/>
      <c r="BA11" s="97"/>
    </row>
    <row r="12" spans="1:143" ht="8.25" customHeight="1" thickBot="1">
      <c r="A12" s="100"/>
      <c r="B12" s="100"/>
      <c r="C12" s="100"/>
      <c r="D12" s="100"/>
      <c r="E12" s="100"/>
      <c r="F12" s="100"/>
      <c r="G12" s="102"/>
      <c r="H12" s="102"/>
      <c r="I12" s="102"/>
      <c r="J12" s="102"/>
      <c r="K12" s="102"/>
      <c r="L12" s="102"/>
      <c r="M12" s="102"/>
      <c r="N12" s="102"/>
      <c r="O12" s="102"/>
      <c r="P12" s="102"/>
      <c r="Q12" s="96"/>
      <c r="R12" s="96"/>
      <c r="S12" s="98"/>
      <c r="T12" s="98"/>
      <c r="U12" s="98"/>
      <c r="V12" s="98"/>
      <c r="W12" s="98"/>
      <c r="X12" s="98"/>
      <c r="Y12" s="98"/>
      <c r="Z12" s="98"/>
      <c r="AA12" s="98"/>
      <c r="AB12" s="98"/>
      <c r="AC12" s="98"/>
      <c r="AD12" s="98"/>
      <c r="AE12" s="98"/>
      <c r="AF12" s="98"/>
      <c r="AG12" s="98"/>
      <c r="AH12" s="98"/>
      <c r="AI12" s="98"/>
      <c r="AJ12" s="98"/>
      <c r="AK12" s="98"/>
      <c r="AL12" s="98"/>
      <c r="AM12" s="98"/>
      <c r="AN12" s="98"/>
      <c r="AO12" s="98"/>
      <c r="AP12" s="98"/>
      <c r="AQ12" s="98"/>
      <c r="AR12" s="98"/>
      <c r="AS12" s="98"/>
      <c r="AT12" s="98"/>
      <c r="AU12" s="98"/>
      <c r="AV12" s="98"/>
      <c r="AW12" s="98"/>
      <c r="AX12" s="98"/>
      <c r="AY12" s="98"/>
      <c r="AZ12" s="98"/>
      <c r="BA12" s="98"/>
    </row>
    <row r="13" spans="1:143" ht="10.5" customHeight="1">
      <c r="A13" s="136" t="s">
        <v>133</v>
      </c>
      <c r="B13" s="115"/>
      <c r="C13" s="115"/>
      <c r="D13" s="115"/>
      <c r="E13" s="137" cm="1">
        <f t="array" ref="E13">license_nm</f>
        <v>0</v>
      </c>
      <c r="F13" s="138"/>
      <c r="G13" s="138"/>
      <c r="H13" s="138"/>
      <c r="I13" s="138"/>
      <c r="J13" s="138"/>
      <c r="K13" s="138"/>
      <c r="L13" s="138"/>
      <c r="M13" s="138"/>
      <c r="N13" s="138"/>
      <c r="O13" s="138"/>
      <c r="P13" s="138"/>
      <c r="Q13" s="138"/>
      <c r="R13" s="141" t="s">
        <v>152</v>
      </c>
      <c r="S13" s="109">
        <f>license_count</f>
        <v>0</v>
      </c>
      <c r="T13" s="109"/>
      <c r="U13" s="109"/>
      <c r="V13" s="141" t="s">
        <v>153</v>
      </c>
      <c r="W13" s="111" t="s">
        <v>134</v>
      </c>
      <c r="X13" s="111"/>
      <c r="Y13" s="109">
        <f>license_no</f>
        <v>0</v>
      </c>
      <c r="Z13" s="109"/>
      <c r="AA13" s="109"/>
      <c r="AB13" s="109"/>
      <c r="AC13" s="109"/>
      <c r="AD13" s="109"/>
      <c r="AE13" s="109"/>
      <c r="AF13" s="111" t="s">
        <v>135</v>
      </c>
      <c r="AG13" s="112"/>
      <c r="AH13" s="115" t="s">
        <v>141</v>
      </c>
      <c r="AI13" s="115"/>
      <c r="AJ13" s="115"/>
      <c r="AK13" s="115"/>
      <c r="AL13" s="117">
        <f>IF(TRIM(VLOOKUP("代表者",daisei,3,FALSE))&lt;&gt;"",VLOOKUP("代表者",daisei,3,FALSE),daihyo_nm)</f>
        <v>0</v>
      </c>
      <c r="AM13" s="118"/>
      <c r="AN13" s="118"/>
      <c r="AO13" s="118"/>
      <c r="AP13" s="118"/>
      <c r="AQ13" s="118"/>
      <c r="AR13" s="118"/>
      <c r="AS13" s="118"/>
      <c r="AT13" s="118"/>
      <c r="AU13" s="118"/>
      <c r="AV13" s="118"/>
      <c r="AW13" s="118"/>
      <c r="AX13" s="118"/>
      <c r="AY13" s="118"/>
      <c r="AZ13" s="118"/>
      <c r="BA13" s="119"/>
      <c r="EE13" s="6"/>
      <c r="EF13" s="6" t="s">
        <v>224</v>
      </c>
      <c r="EH13" s="2"/>
      <c r="EM13" s="6" t="s">
        <v>224</v>
      </c>
    </row>
    <row r="14" spans="1:143" ht="10.5" customHeight="1">
      <c r="A14" s="123"/>
      <c r="B14" s="116"/>
      <c r="C14" s="116"/>
      <c r="D14" s="116"/>
      <c r="E14" s="139"/>
      <c r="F14" s="140"/>
      <c r="G14" s="140"/>
      <c r="H14" s="140"/>
      <c r="I14" s="140"/>
      <c r="J14" s="140"/>
      <c r="K14" s="140"/>
      <c r="L14" s="140"/>
      <c r="M14" s="140"/>
      <c r="N14" s="140"/>
      <c r="O14" s="140"/>
      <c r="P14" s="140"/>
      <c r="Q14" s="140"/>
      <c r="R14" s="142"/>
      <c r="S14" s="110"/>
      <c r="T14" s="110"/>
      <c r="U14" s="110"/>
      <c r="V14" s="142"/>
      <c r="W14" s="113"/>
      <c r="X14" s="113"/>
      <c r="Y14" s="110"/>
      <c r="Z14" s="110"/>
      <c r="AA14" s="110"/>
      <c r="AB14" s="110"/>
      <c r="AC14" s="110"/>
      <c r="AD14" s="110"/>
      <c r="AE14" s="110"/>
      <c r="AF14" s="113"/>
      <c r="AG14" s="114"/>
      <c r="AH14" s="116"/>
      <c r="AI14" s="116"/>
      <c r="AJ14" s="116"/>
      <c r="AK14" s="116"/>
      <c r="AL14" s="120"/>
      <c r="AM14" s="121"/>
      <c r="AN14" s="121"/>
      <c r="AO14" s="121"/>
      <c r="AP14" s="121"/>
      <c r="AQ14" s="121"/>
      <c r="AR14" s="121"/>
      <c r="AS14" s="121"/>
      <c r="AT14" s="121"/>
      <c r="AU14" s="121"/>
      <c r="AV14" s="121"/>
      <c r="AW14" s="121"/>
      <c r="AX14" s="121"/>
      <c r="AY14" s="121"/>
      <c r="AZ14" s="121"/>
      <c r="BA14" s="122"/>
      <c r="EE14" s="7"/>
      <c r="EF14" s="7" t="s">
        <v>71</v>
      </c>
      <c r="EH14" s="2"/>
      <c r="EM14" s="6" t="s">
        <v>0</v>
      </c>
    </row>
    <row r="15" spans="1:143" ht="10.5" customHeight="1">
      <c r="A15" s="123" t="s">
        <v>137</v>
      </c>
      <c r="B15" s="116"/>
      <c r="C15" s="116"/>
      <c r="D15" s="116"/>
      <c r="E15" s="126">
        <f>IF(TRIM(new_shogo_nm)&lt;&gt;"",new_shogo_nm,shogo_nm)</f>
        <v>0</v>
      </c>
      <c r="F15" s="126"/>
      <c r="G15" s="126"/>
      <c r="H15" s="126"/>
      <c r="I15" s="126"/>
      <c r="J15" s="126"/>
      <c r="K15" s="126"/>
      <c r="L15" s="126"/>
      <c r="M15" s="126"/>
      <c r="N15" s="126"/>
      <c r="O15" s="126"/>
      <c r="P15" s="126"/>
      <c r="Q15" s="126"/>
      <c r="R15" s="126"/>
      <c r="S15" s="126"/>
      <c r="T15" s="126"/>
      <c r="U15" s="126"/>
      <c r="V15" s="126"/>
      <c r="W15" s="126"/>
      <c r="X15" s="126"/>
      <c r="Y15" s="126"/>
      <c r="Z15" s="126"/>
      <c r="AA15" s="126"/>
      <c r="AB15" s="126"/>
      <c r="AC15" s="126"/>
      <c r="AD15" s="126"/>
      <c r="AE15" s="126"/>
      <c r="AF15" s="126"/>
      <c r="AG15" s="126"/>
      <c r="AH15" s="116" t="s">
        <v>140</v>
      </c>
      <c r="AI15" s="116"/>
      <c r="AJ15" s="116"/>
      <c r="AK15" s="116"/>
      <c r="AL15" s="128" t="str">
        <f>IF(TRIM(new_szt_tel)="",IF(TRIM(szt_tel)="","",LEFT(szt_tel,FIND("-",szt_tel)-1)),LEFT(new_szt_tel,FIND("-",new_szt_tel)-1))</f>
        <v/>
      </c>
      <c r="AM15" s="129"/>
      <c r="AN15" s="129"/>
      <c r="AO15" s="129"/>
      <c r="AP15" s="132" t="s">
        <v>152</v>
      </c>
      <c r="AQ15" s="134" t="str">
        <f>IF(TRIM(new_szt_tel)="",IF(TRIM(szt_tel)="","",LEFT(RIGHT(szt_tel,LEN(szt_tel)-FIND("-",szt_tel)),FIND("-",RIGHT(szt_tel,LEN(szt_tel)-FIND("-",szt_tel)))-1)),LEFT(RIGHT(new_szt_tel,LEN(new_szt_tel)-FIND("-",new_szt_tel)),FIND("-",RIGHT(new_szt_tel,LEN(new_szt_tel)-FIND("-",new_szt_tel)))-1))</f>
        <v/>
      </c>
      <c r="AR15" s="134"/>
      <c r="AS15" s="134"/>
      <c r="AT15" s="134"/>
      <c r="AU15" s="134"/>
      <c r="AV15" s="132" t="s">
        <v>153</v>
      </c>
      <c r="AW15" s="143" t="str">
        <f>IF(TRIM(new_szt_tel)="",IF(TRIM(szt_tel)="","",RIGHT(RIGHT(szt_tel,LEN(szt_tel)-FIND("-",szt_tel)),LEN(RIGHT(szt_tel,LEN(szt_tel)-FIND("-",szt_tel)))-FIND("-",RIGHT(szt_tel,LEN(szt_tel)-FIND("-",szt_tel))))),RIGHT(RIGHT(new_szt_tel,LEN(new_szt_tel)-FIND("-",new_szt_tel)),LEN(RIGHT(szt_tel,LEN(new_szt_tel)-FIND("-",new_szt_tel)))-FIND("-",RIGHT(new_szt_tel,LEN(new_szt_tel)-FIND("-",new_szt_tel)))))</f>
        <v/>
      </c>
      <c r="AX15" s="143"/>
      <c r="AY15" s="143"/>
      <c r="AZ15" s="143"/>
      <c r="BA15" s="144"/>
      <c r="EE15" s="7"/>
      <c r="EF15" s="7" t="s">
        <v>72</v>
      </c>
      <c r="EH15" s="2"/>
      <c r="EM15" s="7" t="s">
        <v>50</v>
      </c>
    </row>
    <row r="16" spans="1:143" ht="10.5" customHeight="1" thickBot="1">
      <c r="A16" s="124"/>
      <c r="B16" s="125"/>
      <c r="C16" s="125"/>
      <c r="D16" s="125"/>
      <c r="E16" s="127"/>
      <c r="F16" s="127"/>
      <c r="G16" s="127"/>
      <c r="H16" s="127"/>
      <c r="I16" s="127"/>
      <c r="J16" s="127"/>
      <c r="K16" s="127"/>
      <c r="L16" s="127"/>
      <c r="M16" s="127"/>
      <c r="N16" s="127"/>
      <c r="O16" s="127"/>
      <c r="P16" s="127"/>
      <c r="Q16" s="127"/>
      <c r="R16" s="127"/>
      <c r="S16" s="127"/>
      <c r="T16" s="127"/>
      <c r="U16" s="127"/>
      <c r="V16" s="127"/>
      <c r="W16" s="127"/>
      <c r="X16" s="127"/>
      <c r="Y16" s="127"/>
      <c r="Z16" s="127"/>
      <c r="AA16" s="127"/>
      <c r="AB16" s="127"/>
      <c r="AC16" s="127"/>
      <c r="AD16" s="127"/>
      <c r="AE16" s="127"/>
      <c r="AF16" s="127"/>
      <c r="AG16" s="127"/>
      <c r="AH16" s="125"/>
      <c r="AI16" s="125"/>
      <c r="AJ16" s="125"/>
      <c r="AK16" s="125"/>
      <c r="AL16" s="130"/>
      <c r="AM16" s="131"/>
      <c r="AN16" s="131"/>
      <c r="AO16" s="131"/>
      <c r="AP16" s="133"/>
      <c r="AQ16" s="135"/>
      <c r="AR16" s="135"/>
      <c r="AS16" s="135"/>
      <c r="AT16" s="135"/>
      <c r="AU16" s="135"/>
      <c r="AV16" s="133"/>
      <c r="AW16" s="145"/>
      <c r="AX16" s="145"/>
      <c r="AY16" s="145"/>
      <c r="AZ16" s="145"/>
      <c r="BA16" s="146"/>
      <c r="EE16" s="7"/>
      <c r="EF16" s="7" t="s">
        <v>73</v>
      </c>
      <c r="EH16" s="2"/>
      <c r="EM16" s="7" t="s">
        <v>51</v>
      </c>
    </row>
    <row r="17" spans="1:143" ht="6" customHeight="1" thickBot="1">
      <c r="A17" s="147"/>
      <c r="B17" s="147"/>
      <c r="C17" s="147"/>
      <c r="D17" s="147"/>
      <c r="E17" s="147"/>
      <c r="F17" s="147"/>
      <c r="G17" s="147"/>
      <c r="H17" s="147"/>
      <c r="I17" s="147"/>
      <c r="J17" s="147"/>
      <c r="K17" s="147"/>
      <c r="L17" s="147"/>
      <c r="M17" s="147"/>
      <c r="N17" s="147"/>
      <c r="O17" s="147"/>
      <c r="P17" s="147"/>
      <c r="Q17" s="147"/>
      <c r="R17" s="147"/>
      <c r="S17" s="147"/>
      <c r="T17" s="147"/>
      <c r="U17" s="147"/>
      <c r="V17" s="147"/>
      <c r="W17" s="147"/>
      <c r="X17" s="147"/>
      <c r="Y17" s="147"/>
      <c r="Z17" s="147"/>
      <c r="AA17" s="147"/>
      <c r="AB17" s="147"/>
      <c r="AC17" s="147"/>
      <c r="AD17" s="147"/>
      <c r="AE17" s="147"/>
      <c r="AF17" s="147"/>
      <c r="AG17" s="147"/>
      <c r="AH17" s="147"/>
      <c r="AI17" s="147"/>
      <c r="AJ17" s="147"/>
      <c r="AK17" s="147"/>
      <c r="AL17" s="147"/>
      <c r="AM17" s="147"/>
      <c r="AN17" s="147"/>
      <c r="AO17" s="147"/>
      <c r="AP17" s="147"/>
      <c r="AQ17" s="148"/>
      <c r="AR17" s="148"/>
      <c r="AS17" s="148"/>
      <c r="AT17" s="148"/>
      <c r="AU17" s="148"/>
      <c r="AV17" s="148"/>
      <c r="AW17" s="148"/>
      <c r="AX17" s="148"/>
      <c r="AY17" s="148"/>
      <c r="AZ17" s="148"/>
      <c r="BA17" s="148"/>
      <c r="EE17" s="7"/>
      <c r="EF17" s="7" t="s">
        <v>74</v>
      </c>
      <c r="EG17" s="2"/>
      <c r="EH17" s="2"/>
      <c r="EM17" s="7" t="s">
        <v>52</v>
      </c>
    </row>
    <row r="18" spans="1:143" ht="7.9" customHeight="1">
      <c r="A18" s="149" t="b">
        <f>stn=""</f>
        <v>1</v>
      </c>
      <c r="B18" s="149"/>
      <c r="C18" s="151" t="s">
        <v>155</v>
      </c>
      <c r="D18" s="151"/>
      <c r="E18" s="149" t="b">
        <f>stn&lt;&gt;""</f>
        <v>0</v>
      </c>
      <c r="F18" s="149"/>
      <c r="G18" s="151" t="s">
        <v>176</v>
      </c>
      <c r="H18" s="151"/>
      <c r="I18" s="153" t="s">
        <v>156</v>
      </c>
      <c r="J18" s="155">
        <f>change</f>
        <v>0</v>
      </c>
      <c r="K18" s="155"/>
      <c r="L18" s="155"/>
      <c r="M18" s="155"/>
      <c r="N18" s="155"/>
      <c r="O18" s="155"/>
      <c r="P18" s="155"/>
      <c r="Q18" s="155"/>
      <c r="R18" s="155"/>
      <c r="S18" s="155"/>
      <c r="T18" s="155"/>
      <c r="U18" s="155"/>
      <c r="V18" s="155"/>
      <c r="W18" s="155"/>
      <c r="X18" s="155"/>
      <c r="Y18" s="153" t="s">
        <v>156</v>
      </c>
      <c r="Z18" s="167"/>
      <c r="AA18" s="167"/>
      <c r="AB18" s="151" t="s">
        <v>177</v>
      </c>
      <c r="AC18" s="151"/>
      <c r="AD18" s="167"/>
      <c r="AE18" s="167"/>
      <c r="AF18" s="151" t="s">
        <v>178</v>
      </c>
      <c r="AG18" s="151"/>
      <c r="AH18" s="169" t="s">
        <v>179</v>
      </c>
      <c r="AI18" s="169"/>
      <c r="AJ18" s="169"/>
      <c r="AK18" s="169"/>
      <c r="AL18" s="169"/>
      <c r="AM18" s="169"/>
      <c r="AN18" s="169"/>
      <c r="AO18" s="169"/>
      <c r="AP18" s="170"/>
      <c r="AQ18" s="173" t="s">
        <v>43</v>
      </c>
      <c r="AR18" s="88"/>
      <c r="AS18" s="157" t="str" cm="1">
        <f t="array" ref="AS18">TEXT(input_date,"e")</f>
        <v>33</v>
      </c>
      <c r="AT18" s="157"/>
      <c r="AU18" s="159" t="s">
        <v>44</v>
      </c>
      <c r="AV18" s="161" cm="1">
        <f t="array" ref="AV18">MONTH(input_date)</f>
        <v>1</v>
      </c>
      <c r="AW18" s="157"/>
      <c r="AX18" s="162" t="s">
        <v>45</v>
      </c>
      <c r="AY18" s="161" cm="1">
        <f t="array" ref="AY18">DAY(input_date)</f>
        <v>0</v>
      </c>
      <c r="AZ18" s="161"/>
      <c r="BA18" s="165" t="s">
        <v>132</v>
      </c>
      <c r="EE18" s="7"/>
      <c r="EF18" s="7" t="s">
        <v>75</v>
      </c>
      <c r="EM18" s="7" t="s">
        <v>53</v>
      </c>
    </row>
    <row r="19" spans="1:143" ht="7.9" customHeight="1" thickBot="1">
      <c r="A19" s="150"/>
      <c r="B19" s="150"/>
      <c r="C19" s="152"/>
      <c r="D19" s="152"/>
      <c r="E19" s="150"/>
      <c r="F19" s="150"/>
      <c r="G19" s="152"/>
      <c r="H19" s="152"/>
      <c r="I19" s="154"/>
      <c r="J19" s="156"/>
      <c r="K19" s="156"/>
      <c r="L19" s="156"/>
      <c r="M19" s="156"/>
      <c r="N19" s="156"/>
      <c r="O19" s="156"/>
      <c r="P19" s="156"/>
      <c r="Q19" s="156"/>
      <c r="R19" s="156"/>
      <c r="S19" s="156"/>
      <c r="T19" s="156"/>
      <c r="U19" s="156"/>
      <c r="V19" s="156"/>
      <c r="W19" s="156"/>
      <c r="X19" s="156"/>
      <c r="Y19" s="154"/>
      <c r="Z19" s="168"/>
      <c r="AA19" s="168"/>
      <c r="AB19" s="152"/>
      <c r="AC19" s="152"/>
      <c r="AD19" s="168"/>
      <c r="AE19" s="168"/>
      <c r="AF19" s="152"/>
      <c r="AG19" s="152"/>
      <c r="AH19" s="171"/>
      <c r="AI19" s="171"/>
      <c r="AJ19" s="171"/>
      <c r="AK19" s="171"/>
      <c r="AL19" s="171"/>
      <c r="AM19" s="171"/>
      <c r="AN19" s="171"/>
      <c r="AO19" s="171"/>
      <c r="AP19" s="172"/>
      <c r="AQ19" s="174"/>
      <c r="AR19" s="175"/>
      <c r="AS19" s="158"/>
      <c r="AT19" s="158"/>
      <c r="AU19" s="160"/>
      <c r="AV19" s="158"/>
      <c r="AW19" s="158"/>
      <c r="AX19" s="163"/>
      <c r="AY19" s="164"/>
      <c r="AZ19" s="164"/>
      <c r="BA19" s="166"/>
      <c r="EE19" s="7"/>
      <c r="EF19" s="7" t="s">
        <v>76</v>
      </c>
      <c r="EM19" s="7" t="s">
        <v>54</v>
      </c>
    </row>
    <row r="20" spans="1:143" ht="9.75" customHeight="1">
      <c r="A20" s="176" t="s">
        <v>180</v>
      </c>
      <c r="B20" s="177"/>
      <c r="C20" s="177"/>
      <c r="D20" s="177"/>
      <c r="E20" s="177"/>
      <c r="F20" s="177"/>
      <c r="G20" s="177"/>
      <c r="H20" s="177"/>
      <c r="I20" s="177"/>
      <c r="J20" s="177"/>
      <c r="K20" s="177"/>
      <c r="L20" s="177"/>
      <c r="M20" s="177"/>
      <c r="N20" s="177"/>
      <c r="O20" s="178"/>
      <c r="P20" s="182">
        <f>IF(TRIM(new_siten_nm)&lt;&gt;"",new_siten_nm,stn)</f>
        <v>0</v>
      </c>
      <c r="Q20" s="183"/>
      <c r="R20" s="183"/>
      <c r="S20" s="183"/>
      <c r="T20" s="183"/>
      <c r="U20" s="183"/>
      <c r="V20" s="183"/>
      <c r="W20" s="183"/>
      <c r="X20" s="183"/>
      <c r="Y20" s="183"/>
      <c r="Z20" s="183"/>
      <c r="AA20" s="183"/>
      <c r="AB20" s="183"/>
      <c r="AC20" s="183"/>
      <c r="AD20" s="183"/>
      <c r="AE20" s="183"/>
      <c r="AF20" s="183"/>
      <c r="AG20" s="183"/>
      <c r="AH20" s="183"/>
      <c r="AI20" s="183"/>
      <c r="AJ20" s="183"/>
      <c r="AK20" s="183"/>
      <c r="AL20" s="183"/>
      <c r="AM20" s="183"/>
      <c r="AN20" s="183"/>
      <c r="AO20" s="183"/>
      <c r="AP20" s="183"/>
      <c r="AQ20" s="184"/>
      <c r="AR20" s="184"/>
      <c r="AS20" s="184"/>
      <c r="AT20" s="184"/>
      <c r="AU20" s="184"/>
      <c r="AV20" s="184"/>
      <c r="AW20" s="184"/>
      <c r="AX20" s="184"/>
      <c r="AY20" s="184"/>
      <c r="AZ20" s="184"/>
      <c r="BA20" s="185"/>
      <c r="EE20" s="7"/>
      <c r="EF20" s="7" t="s">
        <v>77</v>
      </c>
      <c r="EM20" s="7" t="s">
        <v>55</v>
      </c>
    </row>
    <row r="21" spans="1:143" ht="9.75" customHeight="1" thickBot="1">
      <c r="A21" s="179"/>
      <c r="B21" s="180"/>
      <c r="C21" s="180"/>
      <c r="D21" s="180"/>
      <c r="E21" s="180"/>
      <c r="F21" s="180"/>
      <c r="G21" s="180"/>
      <c r="H21" s="180"/>
      <c r="I21" s="180"/>
      <c r="J21" s="180"/>
      <c r="K21" s="180"/>
      <c r="L21" s="180"/>
      <c r="M21" s="180"/>
      <c r="N21" s="180"/>
      <c r="O21" s="181"/>
      <c r="P21" s="186"/>
      <c r="Q21" s="187"/>
      <c r="R21" s="187"/>
      <c r="S21" s="187"/>
      <c r="T21" s="187"/>
      <c r="U21" s="187"/>
      <c r="V21" s="187"/>
      <c r="W21" s="187"/>
      <c r="X21" s="187"/>
      <c r="Y21" s="187"/>
      <c r="Z21" s="187"/>
      <c r="AA21" s="187"/>
      <c r="AB21" s="187"/>
      <c r="AC21" s="187"/>
      <c r="AD21" s="187"/>
      <c r="AE21" s="187"/>
      <c r="AF21" s="187"/>
      <c r="AG21" s="187"/>
      <c r="AH21" s="187"/>
      <c r="AI21" s="187"/>
      <c r="AJ21" s="187"/>
      <c r="AK21" s="187"/>
      <c r="AL21" s="187"/>
      <c r="AM21" s="187"/>
      <c r="AN21" s="187"/>
      <c r="AO21" s="187"/>
      <c r="AP21" s="187"/>
      <c r="AQ21" s="187"/>
      <c r="AR21" s="187"/>
      <c r="AS21" s="187"/>
      <c r="AT21" s="187"/>
      <c r="AU21" s="187"/>
      <c r="AV21" s="187"/>
      <c r="AW21" s="187"/>
      <c r="AX21" s="187"/>
      <c r="AY21" s="187"/>
      <c r="AZ21" s="187"/>
      <c r="BA21" s="188"/>
      <c r="EE21" s="7"/>
      <c r="EF21" s="7" t="s">
        <v>78</v>
      </c>
      <c r="EM21" s="7" t="s">
        <v>56</v>
      </c>
    </row>
    <row r="22" spans="1:143" ht="7.5" customHeight="1" thickBot="1">
      <c r="A22" s="189"/>
      <c r="B22" s="189"/>
      <c r="C22" s="189"/>
      <c r="D22" s="189"/>
      <c r="E22" s="189"/>
      <c r="F22" s="189"/>
      <c r="G22" s="189"/>
      <c r="H22" s="189"/>
      <c r="I22" s="189"/>
      <c r="J22" s="189"/>
      <c r="K22" s="189"/>
      <c r="L22" s="189"/>
      <c r="M22" s="189"/>
      <c r="N22" s="189"/>
      <c r="O22" s="189"/>
      <c r="P22" s="189"/>
      <c r="Q22" s="189"/>
      <c r="R22" s="189"/>
      <c r="S22" s="189"/>
      <c r="T22" s="189"/>
      <c r="U22" s="189"/>
      <c r="V22" s="189"/>
      <c r="W22" s="189"/>
      <c r="X22" s="189"/>
      <c r="Y22" s="189"/>
      <c r="Z22" s="189"/>
      <c r="AA22" s="189"/>
      <c r="AB22" s="189"/>
      <c r="AC22" s="189"/>
      <c r="AD22" s="189"/>
      <c r="AE22" s="189"/>
      <c r="AF22" s="189"/>
      <c r="AG22" s="189"/>
      <c r="AH22" s="189"/>
      <c r="AI22" s="189"/>
      <c r="AJ22" s="189"/>
      <c r="AK22" s="189"/>
      <c r="AL22" s="189"/>
      <c r="AM22" s="189"/>
      <c r="AN22" s="189"/>
      <c r="AO22" s="189"/>
      <c r="AP22" s="189"/>
      <c r="AQ22" s="189"/>
      <c r="AR22" s="189"/>
      <c r="AS22" s="189"/>
      <c r="AT22" s="189"/>
      <c r="AU22" s="189"/>
      <c r="AV22" s="189"/>
      <c r="AW22" s="189"/>
      <c r="AX22" s="189"/>
      <c r="AY22" s="189"/>
      <c r="AZ22" s="189"/>
      <c r="BA22" s="189"/>
      <c r="EE22" s="7"/>
      <c r="EF22" s="7" t="s">
        <v>79</v>
      </c>
      <c r="EM22" s="7" t="s">
        <v>57</v>
      </c>
    </row>
    <row r="23" spans="1:143" ht="9" customHeight="1">
      <c r="A23" s="190" t="s">
        <v>157</v>
      </c>
      <c r="B23" s="191"/>
      <c r="C23" s="191"/>
      <c r="D23" s="191"/>
      <c r="E23" s="191"/>
      <c r="F23" s="194"/>
      <c r="G23" s="195"/>
      <c r="H23" s="195"/>
      <c r="I23" s="195"/>
      <c r="J23" s="195"/>
      <c r="K23" s="195"/>
      <c r="L23" s="195"/>
      <c r="M23" s="195"/>
      <c r="N23" s="195"/>
      <c r="O23" s="195" t="s">
        <v>158</v>
      </c>
      <c r="P23" s="195"/>
      <c r="Q23" s="195"/>
      <c r="R23" s="195"/>
      <c r="S23" s="195"/>
      <c r="T23" s="195"/>
      <c r="U23" s="153" t="s">
        <v>159</v>
      </c>
      <c r="V23" s="153"/>
      <c r="W23" s="153"/>
      <c r="X23" s="153"/>
      <c r="Y23" s="153"/>
      <c r="Z23" s="153"/>
      <c r="AA23" s="153"/>
      <c r="AB23" s="153"/>
      <c r="AC23" s="198"/>
      <c r="AD23" s="194"/>
      <c r="AE23" s="195"/>
      <c r="AF23" s="195"/>
      <c r="AG23" s="195"/>
      <c r="AH23" s="195"/>
      <c r="AI23" s="195"/>
      <c r="AJ23" s="195"/>
      <c r="AK23" s="195"/>
      <c r="AL23" s="195"/>
      <c r="AM23" s="195" t="s">
        <v>160</v>
      </c>
      <c r="AN23" s="195"/>
      <c r="AO23" s="195"/>
      <c r="AP23" s="195"/>
      <c r="AQ23" s="195"/>
      <c r="AR23" s="195"/>
      <c r="AS23" s="153" t="s">
        <v>161</v>
      </c>
      <c r="AT23" s="153"/>
      <c r="AU23" s="153"/>
      <c r="AV23" s="153"/>
      <c r="AW23" s="153"/>
      <c r="AX23" s="153"/>
      <c r="AY23" s="153"/>
      <c r="AZ23" s="153"/>
      <c r="BA23" s="201"/>
      <c r="EE23" s="7"/>
      <c r="EF23" s="7" t="s">
        <v>77</v>
      </c>
      <c r="EG23" s="2"/>
      <c r="EH23" s="2"/>
      <c r="EM23" s="7" t="s">
        <v>58</v>
      </c>
    </row>
    <row r="24" spans="1:143" ht="9" customHeight="1">
      <c r="A24" s="192"/>
      <c r="B24" s="193"/>
      <c r="C24" s="193"/>
      <c r="D24" s="193"/>
      <c r="E24" s="193"/>
      <c r="F24" s="196"/>
      <c r="G24" s="197"/>
      <c r="H24" s="197"/>
      <c r="I24" s="197"/>
      <c r="J24" s="197"/>
      <c r="K24" s="197"/>
      <c r="L24" s="197"/>
      <c r="M24" s="197"/>
      <c r="N24" s="197"/>
      <c r="O24" s="197"/>
      <c r="P24" s="197"/>
      <c r="Q24" s="197"/>
      <c r="R24" s="197"/>
      <c r="S24" s="197"/>
      <c r="T24" s="197"/>
      <c r="U24" s="199"/>
      <c r="V24" s="199"/>
      <c r="W24" s="199"/>
      <c r="X24" s="199"/>
      <c r="Y24" s="199"/>
      <c r="Z24" s="199"/>
      <c r="AA24" s="199"/>
      <c r="AB24" s="199"/>
      <c r="AC24" s="200"/>
      <c r="AD24" s="196"/>
      <c r="AE24" s="197"/>
      <c r="AF24" s="197"/>
      <c r="AG24" s="197"/>
      <c r="AH24" s="197"/>
      <c r="AI24" s="197"/>
      <c r="AJ24" s="197"/>
      <c r="AK24" s="197"/>
      <c r="AL24" s="197"/>
      <c r="AM24" s="197"/>
      <c r="AN24" s="197"/>
      <c r="AO24" s="197"/>
      <c r="AP24" s="197"/>
      <c r="AQ24" s="197"/>
      <c r="AR24" s="197"/>
      <c r="AS24" s="199"/>
      <c r="AT24" s="199"/>
      <c r="AU24" s="199"/>
      <c r="AV24" s="199"/>
      <c r="AW24" s="199"/>
      <c r="AX24" s="199"/>
      <c r="AY24" s="199"/>
      <c r="AZ24" s="199"/>
      <c r="BA24" s="202"/>
      <c r="ED24" s="24"/>
      <c r="EE24" s="7"/>
      <c r="EF24" s="7" t="s">
        <v>78</v>
      </c>
      <c r="EG24" s="2"/>
      <c r="EH24" s="2"/>
      <c r="EM24" s="7" t="s">
        <v>59</v>
      </c>
    </row>
    <row r="25" spans="1:143" ht="10.5" customHeight="1">
      <c r="A25" s="203" t="s">
        <v>162</v>
      </c>
      <c r="B25" s="204"/>
      <c r="C25" s="209" t="s">
        <v>136</v>
      </c>
      <c r="D25" s="210"/>
      <c r="E25" s="210"/>
      <c r="F25" s="211">
        <f>IF(TRIM(stn)&lt;&gt;"","",new_shogo_kn)</f>
        <v>0</v>
      </c>
      <c r="G25" s="212"/>
      <c r="H25" s="212"/>
      <c r="I25" s="212"/>
      <c r="J25" s="212"/>
      <c r="K25" s="212"/>
      <c r="L25" s="212"/>
      <c r="M25" s="212"/>
      <c r="N25" s="212"/>
      <c r="O25" s="212"/>
      <c r="P25" s="212"/>
      <c r="Q25" s="212"/>
      <c r="R25" s="212"/>
      <c r="S25" s="212"/>
      <c r="T25" s="212"/>
      <c r="U25" s="212"/>
      <c r="V25" s="212"/>
      <c r="W25" s="212"/>
      <c r="X25" s="212"/>
      <c r="Y25" s="212"/>
      <c r="Z25" s="212"/>
      <c r="AA25" s="212"/>
      <c r="AB25" s="212"/>
      <c r="AC25" s="213"/>
      <c r="AD25" s="211">
        <f>IF(TRIM(stn)&lt;&gt;"","",old_shogo_kn)</f>
        <v>0</v>
      </c>
      <c r="AE25" s="212"/>
      <c r="AF25" s="212"/>
      <c r="AG25" s="212"/>
      <c r="AH25" s="212"/>
      <c r="AI25" s="212"/>
      <c r="AJ25" s="212"/>
      <c r="AK25" s="212"/>
      <c r="AL25" s="212"/>
      <c r="AM25" s="212"/>
      <c r="AN25" s="212"/>
      <c r="AO25" s="212"/>
      <c r="AP25" s="212"/>
      <c r="AQ25" s="212"/>
      <c r="AR25" s="212"/>
      <c r="AS25" s="212"/>
      <c r="AT25" s="212"/>
      <c r="AU25" s="212"/>
      <c r="AV25" s="212"/>
      <c r="AW25" s="212"/>
      <c r="AX25" s="212"/>
      <c r="AY25" s="212"/>
      <c r="AZ25" s="212"/>
      <c r="BA25" s="213"/>
      <c r="ED25" s="24"/>
      <c r="EE25" s="7"/>
      <c r="EF25" s="7" t="s">
        <v>79</v>
      </c>
      <c r="EG25" s="2"/>
      <c r="EH25" s="2"/>
      <c r="EM25" s="7" t="s">
        <v>60</v>
      </c>
    </row>
    <row r="26" spans="1:143" ht="13.5" customHeight="1">
      <c r="A26" s="205"/>
      <c r="B26" s="206"/>
      <c r="C26" s="214" t="s">
        <v>181</v>
      </c>
      <c r="D26" s="215"/>
      <c r="E26" s="215"/>
      <c r="F26" s="217">
        <f>IF(TRIM(stn)&lt;&gt;"","",new_shogo_nm)</f>
        <v>0</v>
      </c>
      <c r="G26" s="218"/>
      <c r="H26" s="218"/>
      <c r="I26" s="218"/>
      <c r="J26" s="218"/>
      <c r="K26" s="218"/>
      <c r="L26" s="218"/>
      <c r="M26" s="218"/>
      <c r="N26" s="218"/>
      <c r="O26" s="218"/>
      <c r="P26" s="218"/>
      <c r="Q26" s="218"/>
      <c r="R26" s="218"/>
      <c r="S26" s="218"/>
      <c r="T26" s="218"/>
      <c r="U26" s="218"/>
      <c r="V26" s="218"/>
      <c r="W26" s="218"/>
      <c r="X26" s="218"/>
      <c r="Y26" s="218"/>
      <c r="Z26" s="218"/>
      <c r="AA26" s="218"/>
      <c r="AB26" s="218"/>
      <c r="AC26" s="219"/>
      <c r="AD26" s="217">
        <f>IF(TRIM(stn)&lt;&gt;"","",old_shogo_nm)</f>
        <v>0</v>
      </c>
      <c r="AE26" s="218"/>
      <c r="AF26" s="218"/>
      <c r="AG26" s="218"/>
      <c r="AH26" s="218"/>
      <c r="AI26" s="218"/>
      <c r="AJ26" s="218"/>
      <c r="AK26" s="218"/>
      <c r="AL26" s="218"/>
      <c r="AM26" s="218"/>
      <c r="AN26" s="218"/>
      <c r="AO26" s="218"/>
      <c r="AP26" s="218"/>
      <c r="AQ26" s="218"/>
      <c r="AR26" s="218"/>
      <c r="AS26" s="218"/>
      <c r="AT26" s="218"/>
      <c r="AU26" s="218"/>
      <c r="AV26" s="218"/>
      <c r="AW26" s="218"/>
      <c r="AX26" s="218"/>
      <c r="AY26" s="218"/>
      <c r="AZ26" s="218"/>
      <c r="BA26" s="219"/>
      <c r="ED26" s="24"/>
      <c r="EE26" s="7"/>
      <c r="EF26" s="7" t="s">
        <v>80</v>
      </c>
      <c r="EG26" s="2"/>
      <c r="EH26" s="2"/>
      <c r="EM26" s="7" t="s">
        <v>61</v>
      </c>
    </row>
    <row r="27" spans="1:143" ht="13.5" customHeight="1">
      <c r="A27" s="205"/>
      <c r="B27" s="206"/>
      <c r="C27" s="216"/>
      <c r="D27" s="215"/>
      <c r="E27" s="215"/>
      <c r="F27" s="220"/>
      <c r="G27" s="221"/>
      <c r="H27" s="221"/>
      <c r="I27" s="221"/>
      <c r="J27" s="221"/>
      <c r="K27" s="221"/>
      <c r="L27" s="221"/>
      <c r="M27" s="221"/>
      <c r="N27" s="221"/>
      <c r="O27" s="221"/>
      <c r="P27" s="221"/>
      <c r="Q27" s="221"/>
      <c r="R27" s="221"/>
      <c r="S27" s="221"/>
      <c r="T27" s="221"/>
      <c r="U27" s="221"/>
      <c r="V27" s="221"/>
      <c r="W27" s="221"/>
      <c r="X27" s="221"/>
      <c r="Y27" s="221"/>
      <c r="Z27" s="221"/>
      <c r="AA27" s="221"/>
      <c r="AB27" s="221"/>
      <c r="AC27" s="222"/>
      <c r="AD27" s="220"/>
      <c r="AE27" s="221"/>
      <c r="AF27" s="221"/>
      <c r="AG27" s="221"/>
      <c r="AH27" s="221"/>
      <c r="AI27" s="221"/>
      <c r="AJ27" s="221"/>
      <c r="AK27" s="221"/>
      <c r="AL27" s="221"/>
      <c r="AM27" s="221"/>
      <c r="AN27" s="221"/>
      <c r="AO27" s="221"/>
      <c r="AP27" s="221"/>
      <c r="AQ27" s="221"/>
      <c r="AR27" s="221"/>
      <c r="AS27" s="221"/>
      <c r="AT27" s="221"/>
      <c r="AU27" s="221"/>
      <c r="AV27" s="221"/>
      <c r="AW27" s="221"/>
      <c r="AX27" s="221"/>
      <c r="AY27" s="221"/>
      <c r="AZ27" s="221"/>
      <c r="BA27" s="222"/>
      <c r="ED27" s="24"/>
      <c r="EE27" s="7"/>
      <c r="EF27" s="7" t="s">
        <v>81</v>
      </c>
      <c r="EG27" s="2"/>
      <c r="EH27" s="2"/>
      <c r="EM27" s="7" t="s">
        <v>62</v>
      </c>
    </row>
    <row r="28" spans="1:143" ht="10.5" customHeight="1">
      <c r="A28" s="205"/>
      <c r="B28" s="206"/>
      <c r="C28" s="223" t="s">
        <v>228</v>
      </c>
      <c r="D28" s="82"/>
      <c r="E28" s="224"/>
      <c r="F28" s="82" t="s">
        <v>138</v>
      </c>
      <c r="G28" s="227"/>
      <c r="H28" s="228" t="str">
        <f>IF(TRIM(stn)&lt;&gt;"","",LEFT(new_szt_zip,3))</f>
        <v/>
      </c>
      <c r="I28" s="228"/>
      <c r="J28" s="228"/>
      <c r="K28" s="228"/>
      <c r="L28" s="234" t="s">
        <v>139</v>
      </c>
      <c r="M28" s="234"/>
      <c r="N28" s="228" t="str">
        <f>IF(TRIM(stn)&lt;&gt;"","",RIGHT(new_szt_zip,4))</f>
        <v/>
      </c>
      <c r="O28" s="228"/>
      <c r="P28" s="228"/>
      <c r="Q28" s="228"/>
      <c r="R28" s="228"/>
      <c r="S28" s="82"/>
      <c r="T28" s="82"/>
      <c r="U28" s="82"/>
      <c r="V28" s="82"/>
      <c r="W28" s="82"/>
      <c r="X28" s="82"/>
      <c r="Y28" s="82"/>
      <c r="Z28" s="82"/>
      <c r="AA28" s="82"/>
      <c r="AB28" s="82"/>
      <c r="AC28" s="224"/>
      <c r="AD28" s="82" t="s">
        <v>138</v>
      </c>
      <c r="AE28" s="227"/>
      <c r="AF28" s="228" t="str">
        <f>IF(TRIM(stn)&lt;&gt;"","",LEFT(old_szt_zip,3))</f>
        <v/>
      </c>
      <c r="AG28" s="228"/>
      <c r="AH28" s="228"/>
      <c r="AI28" s="228"/>
      <c r="AJ28" s="234" t="s">
        <v>139</v>
      </c>
      <c r="AK28" s="234"/>
      <c r="AL28" s="228" t="str">
        <f>IF(TRIM(stn)&lt;&gt;"","",RIGHT(old_szt_zip,4))</f>
        <v/>
      </c>
      <c r="AM28" s="228"/>
      <c r="AN28" s="228"/>
      <c r="AO28" s="228"/>
      <c r="AP28" s="228"/>
      <c r="AQ28" s="82"/>
      <c r="AR28" s="82"/>
      <c r="AS28" s="82"/>
      <c r="AT28" s="82"/>
      <c r="AU28" s="82"/>
      <c r="AV28" s="82"/>
      <c r="AW28" s="82"/>
      <c r="AX28" s="82"/>
      <c r="AY28" s="82"/>
      <c r="AZ28" s="82"/>
      <c r="BA28" s="224"/>
      <c r="ED28" s="24"/>
      <c r="EE28" s="7"/>
      <c r="EF28" s="7" t="s">
        <v>82</v>
      </c>
      <c r="EG28" s="2"/>
      <c r="EH28" s="2"/>
      <c r="EM28" s="7" t="s">
        <v>63</v>
      </c>
    </row>
    <row r="29" spans="1:143" ht="7.5" customHeight="1">
      <c r="A29" s="205"/>
      <c r="B29" s="206"/>
      <c r="C29" s="83"/>
      <c r="D29" s="84"/>
      <c r="E29" s="225"/>
      <c r="F29" s="229" t="str">
        <f>IF(TRIM(stn)&lt;&gt;"","",new_szt_tdfk&amp;new_szt_skg&amp;new_szt_cs&amp;new_szt_bnt&amp;"　"&amp;new_szt_tat)</f>
        <v>　</v>
      </c>
      <c r="G29" s="184"/>
      <c r="H29" s="184"/>
      <c r="I29" s="184"/>
      <c r="J29" s="184"/>
      <c r="K29" s="184"/>
      <c r="L29" s="184"/>
      <c r="M29" s="184"/>
      <c r="N29" s="184"/>
      <c r="O29" s="184"/>
      <c r="P29" s="184"/>
      <c r="Q29" s="184"/>
      <c r="R29" s="184"/>
      <c r="S29" s="184"/>
      <c r="T29" s="184"/>
      <c r="U29" s="184"/>
      <c r="V29" s="184"/>
      <c r="W29" s="184"/>
      <c r="X29" s="184"/>
      <c r="Y29" s="184"/>
      <c r="Z29" s="184"/>
      <c r="AA29" s="184"/>
      <c r="AB29" s="184"/>
      <c r="AC29" s="230"/>
      <c r="AD29" s="229" t="str">
        <f>IF(TRIM(stn)&lt;&gt;"","",old_szt_tdfk&amp;old_szt_skg&amp;old_szt_cs&amp;old_szt_bnt&amp;"　"&amp;old_szt_tat)</f>
        <v>　</v>
      </c>
      <c r="AE29" s="184"/>
      <c r="AF29" s="184"/>
      <c r="AG29" s="184"/>
      <c r="AH29" s="184"/>
      <c r="AI29" s="184"/>
      <c r="AJ29" s="184"/>
      <c r="AK29" s="184"/>
      <c r="AL29" s="184"/>
      <c r="AM29" s="184"/>
      <c r="AN29" s="184"/>
      <c r="AO29" s="184"/>
      <c r="AP29" s="184"/>
      <c r="AQ29" s="184"/>
      <c r="AR29" s="184"/>
      <c r="AS29" s="184"/>
      <c r="AT29" s="184"/>
      <c r="AU29" s="184"/>
      <c r="AV29" s="184"/>
      <c r="AW29" s="184"/>
      <c r="AX29" s="184"/>
      <c r="AY29" s="184"/>
      <c r="AZ29" s="184"/>
      <c r="BA29" s="230"/>
      <c r="ED29" s="24"/>
      <c r="EE29" s="7"/>
      <c r="EF29" s="7" t="s">
        <v>83</v>
      </c>
      <c r="EG29" s="2"/>
      <c r="EH29" s="2"/>
      <c r="EM29" s="7" t="s">
        <v>64</v>
      </c>
    </row>
    <row r="30" spans="1:143" ht="7.5" customHeight="1">
      <c r="A30" s="205"/>
      <c r="B30" s="206"/>
      <c r="C30" s="83"/>
      <c r="D30" s="84"/>
      <c r="E30" s="225"/>
      <c r="F30" s="229"/>
      <c r="G30" s="184"/>
      <c r="H30" s="184"/>
      <c r="I30" s="184"/>
      <c r="J30" s="184"/>
      <c r="K30" s="184"/>
      <c r="L30" s="184"/>
      <c r="M30" s="184"/>
      <c r="N30" s="184"/>
      <c r="O30" s="184"/>
      <c r="P30" s="184"/>
      <c r="Q30" s="184"/>
      <c r="R30" s="184"/>
      <c r="S30" s="184"/>
      <c r="T30" s="184"/>
      <c r="U30" s="184"/>
      <c r="V30" s="184"/>
      <c r="W30" s="184"/>
      <c r="X30" s="184"/>
      <c r="Y30" s="184"/>
      <c r="Z30" s="184"/>
      <c r="AA30" s="184"/>
      <c r="AB30" s="184"/>
      <c r="AC30" s="230"/>
      <c r="AD30" s="229"/>
      <c r="AE30" s="184"/>
      <c r="AF30" s="184"/>
      <c r="AG30" s="184"/>
      <c r="AH30" s="184"/>
      <c r="AI30" s="184"/>
      <c r="AJ30" s="184"/>
      <c r="AK30" s="184"/>
      <c r="AL30" s="184"/>
      <c r="AM30" s="184"/>
      <c r="AN30" s="184"/>
      <c r="AO30" s="184"/>
      <c r="AP30" s="184"/>
      <c r="AQ30" s="184"/>
      <c r="AR30" s="184"/>
      <c r="AS30" s="184"/>
      <c r="AT30" s="184"/>
      <c r="AU30" s="184"/>
      <c r="AV30" s="184"/>
      <c r="AW30" s="184"/>
      <c r="AX30" s="184"/>
      <c r="AY30" s="184"/>
      <c r="AZ30" s="184"/>
      <c r="BA30" s="230"/>
      <c r="ED30" s="24"/>
      <c r="EE30" s="7"/>
      <c r="EF30" s="7" t="s">
        <v>84</v>
      </c>
      <c r="EG30" s="2"/>
      <c r="EH30" s="2"/>
      <c r="EM30" s="7" t="s">
        <v>1</v>
      </c>
    </row>
    <row r="31" spans="1:143" ht="7.5" customHeight="1">
      <c r="A31" s="205"/>
      <c r="B31" s="206"/>
      <c r="C31" s="83"/>
      <c r="D31" s="84"/>
      <c r="E31" s="225"/>
      <c r="F31" s="229"/>
      <c r="G31" s="184"/>
      <c r="H31" s="184"/>
      <c r="I31" s="184"/>
      <c r="J31" s="184"/>
      <c r="K31" s="184"/>
      <c r="L31" s="184"/>
      <c r="M31" s="184"/>
      <c r="N31" s="184"/>
      <c r="O31" s="184"/>
      <c r="P31" s="184"/>
      <c r="Q31" s="184"/>
      <c r="R31" s="184"/>
      <c r="S31" s="184"/>
      <c r="T31" s="184"/>
      <c r="U31" s="184"/>
      <c r="V31" s="184"/>
      <c r="W31" s="184"/>
      <c r="X31" s="184"/>
      <c r="Y31" s="184"/>
      <c r="Z31" s="184"/>
      <c r="AA31" s="184"/>
      <c r="AB31" s="184"/>
      <c r="AC31" s="230"/>
      <c r="AD31" s="229"/>
      <c r="AE31" s="184"/>
      <c r="AF31" s="184"/>
      <c r="AG31" s="184"/>
      <c r="AH31" s="184"/>
      <c r="AI31" s="184"/>
      <c r="AJ31" s="184"/>
      <c r="AK31" s="184"/>
      <c r="AL31" s="184"/>
      <c r="AM31" s="184"/>
      <c r="AN31" s="184"/>
      <c r="AO31" s="184"/>
      <c r="AP31" s="184"/>
      <c r="AQ31" s="184"/>
      <c r="AR31" s="184"/>
      <c r="AS31" s="184"/>
      <c r="AT31" s="184"/>
      <c r="AU31" s="184"/>
      <c r="AV31" s="184"/>
      <c r="AW31" s="184"/>
      <c r="AX31" s="184"/>
      <c r="AY31" s="184"/>
      <c r="AZ31" s="184"/>
      <c r="BA31" s="230"/>
      <c r="ED31" s="24"/>
      <c r="EE31" s="7"/>
      <c r="EF31" s="7" t="s">
        <v>85</v>
      </c>
      <c r="EG31" s="2"/>
      <c r="EH31" s="2"/>
      <c r="EM31" s="7" t="s">
        <v>2</v>
      </c>
    </row>
    <row r="32" spans="1:143" ht="7.5" customHeight="1">
      <c r="A32" s="205"/>
      <c r="B32" s="206"/>
      <c r="C32" s="85"/>
      <c r="D32" s="86"/>
      <c r="E32" s="226"/>
      <c r="F32" s="220"/>
      <c r="G32" s="221"/>
      <c r="H32" s="221"/>
      <c r="I32" s="221"/>
      <c r="J32" s="221"/>
      <c r="K32" s="221"/>
      <c r="L32" s="221"/>
      <c r="M32" s="221"/>
      <c r="N32" s="221"/>
      <c r="O32" s="221"/>
      <c r="P32" s="221"/>
      <c r="Q32" s="221"/>
      <c r="R32" s="221"/>
      <c r="S32" s="221"/>
      <c r="T32" s="221"/>
      <c r="U32" s="221"/>
      <c r="V32" s="221"/>
      <c r="W32" s="221"/>
      <c r="X32" s="221"/>
      <c r="Y32" s="221"/>
      <c r="Z32" s="221"/>
      <c r="AA32" s="221"/>
      <c r="AB32" s="221"/>
      <c r="AC32" s="222"/>
      <c r="AD32" s="220"/>
      <c r="AE32" s="221"/>
      <c r="AF32" s="221"/>
      <c r="AG32" s="221"/>
      <c r="AH32" s="221"/>
      <c r="AI32" s="221"/>
      <c r="AJ32" s="221"/>
      <c r="AK32" s="221"/>
      <c r="AL32" s="221"/>
      <c r="AM32" s="221"/>
      <c r="AN32" s="221"/>
      <c r="AO32" s="221"/>
      <c r="AP32" s="221"/>
      <c r="AQ32" s="221"/>
      <c r="AR32" s="221"/>
      <c r="AS32" s="221"/>
      <c r="AT32" s="221"/>
      <c r="AU32" s="221"/>
      <c r="AV32" s="221"/>
      <c r="AW32" s="221"/>
      <c r="AX32" s="221"/>
      <c r="AY32" s="221"/>
      <c r="AZ32" s="221"/>
      <c r="BA32" s="222"/>
      <c r="ED32" s="24"/>
      <c r="EE32" s="7"/>
      <c r="EF32" s="7" t="s">
        <v>86</v>
      </c>
      <c r="EG32" s="2"/>
      <c r="EH32" s="2"/>
      <c r="EM32" s="7" t="s">
        <v>3</v>
      </c>
    </row>
    <row r="33" spans="1:143" ht="9" customHeight="1">
      <c r="A33" s="205"/>
      <c r="B33" s="206"/>
      <c r="C33" s="231" t="s">
        <v>140</v>
      </c>
      <c r="D33" s="215"/>
      <c r="E33" s="215"/>
      <c r="F33" s="232" t="str">
        <f>IF((OR(TRIM(stn)&lt;&gt;"",TRIM(new_szt_tel)="")),"",LEFT(new_szt_tel,FIND("-",new_szt_tel)-1))</f>
        <v/>
      </c>
      <c r="G33" s="232"/>
      <c r="H33" s="232"/>
      <c r="I33" s="232"/>
      <c r="J33" s="232"/>
      <c r="K33" s="232"/>
      <c r="L33" s="232"/>
      <c r="M33" s="113" t="s">
        <v>152</v>
      </c>
      <c r="N33" s="232" t="str">
        <f>IF((OR(TRIM(stn)&lt;&gt;"",TRIM(new_szt_tel)="")),"",LEFT(RIGHT(new_szt_tel,LEN(new_szt_tel)-FIND("-",new_szt_tel)),FIND("-",RIGHT(new_szt_tel,LEN(new_szt_tel)-FIND("-",new_szt_tel)))-1))</f>
        <v/>
      </c>
      <c r="O33" s="232"/>
      <c r="P33" s="232"/>
      <c r="Q33" s="232"/>
      <c r="R33" s="232"/>
      <c r="S33" s="232"/>
      <c r="T33" s="232"/>
      <c r="U33" s="113" t="s">
        <v>153</v>
      </c>
      <c r="V33" s="232" t="str">
        <f>IF((OR(TRIM(stn)&lt;&gt;"",TRIM(new_szt_tel)="")),"",RIGHT(RIGHT(new_szt_tel,LEN(new_szt_tel)-FIND("-",new_szt_tel)),LEN(RIGHT(new_szt_tel,LEN(new_szt_tel)-FIND("-",new_szt_tel)))-FIND("-",RIGHT(new_szt_tel,LEN(new_szt_tel)-FIND("-",new_szt_tel)))))</f>
        <v/>
      </c>
      <c r="W33" s="232"/>
      <c r="X33" s="232"/>
      <c r="Y33" s="232"/>
      <c r="Z33" s="232"/>
      <c r="AA33" s="232"/>
      <c r="AB33" s="232"/>
      <c r="AC33" s="233"/>
      <c r="AD33" s="232" t="str">
        <f>IF((OR(TRIM(stn)&lt;&gt;"",TRIM(old_szt_tel)="")),"",LEFT(old_szt_tel,FIND("-",old_szt_tel)-1))</f>
        <v/>
      </c>
      <c r="AE33" s="232"/>
      <c r="AF33" s="232"/>
      <c r="AG33" s="232"/>
      <c r="AH33" s="232"/>
      <c r="AI33" s="232"/>
      <c r="AJ33" s="232"/>
      <c r="AK33" s="113" t="s">
        <v>152</v>
      </c>
      <c r="AL33" s="232" t="str">
        <f>IF((OR(TRIM(stn)&lt;&gt;"",TRIM(old_szt_tel)="")),"",LEFT(RIGHT(old_szt_tel,LEN(old_szt_tel)-FIND("-",old_szt_tel)),FIND("-",RIGHT(old_szt_tel,LEN(old_szt_tel)-FIND("-",old_szt_tel)))-1))</f>
        <v/>
      </c>
      <c r="AM33" s="232"/>
      <c r="AN33" s="232"/>
      <c r="AO33" s="232"/>
      <c r="AP33" s="232"/>
      <c r="AQ33" s="232"/>
      <c r="AR33" s="232"/>
      <c r="AS33" s="113" t="s">
        <v>153</v>
      </c>
      <c r="AT33" s="232" t="str">
        <f>IF((OR(TRIM(stn)&lt;&gt;"",TRIM(old_szt_tel)="")),"",RIGHT(RIGHT(old_szt_tel,LEN(old_szt_tel)-FIND("-",old_szt_tel)),LEN(RIGHT(old_szt_tel,LEN(old_szt_tel)-FIND("-",old_szt_tel)))-FIND("-",RIGHT(old_szt_tel,LEN(old_szt_tel)-FIND("-",old_szt_tel)))))</f>
        <v/>
      </c>
      <c r="AU33" s="232"/>
      <c r="AV33" s="232"/>
      <c r="AW33" s="232"/>
      <c r="AX33" s="232"/>
      <c r="AY33" s="232"/>
      <c r="AZ33" s="232"/>
      <c r="BA33" s="233"/>
      <c r="ED33" s="24"/>
      <c r="EE33" s="7"/>
      <c r="EF33" s="7" t="s">
        <v>87</v>
      </c>
      <c r="EG33" s="2"/>
      <c r="EH33" s="2"/>
      <c r="EM33" s="7" t="s">
        <v>4</v>
      </c>
    </row>
    <row r="34" spans="1:143" ht="9" customHeight="1">
      <c r="A34" s="205"/>
      <c r="B34" s="206"/>
      <c r="C34" s="231"/>
      <c r="D34" s="215"/>
      <c r="E34" s="215"/>
      <c r="F34" s="232"/>
      <c r="G34" s="232"/>
      <c r="H34" s="232"/>
      <c r="I34" s="232"/>
      <c r="J34" s="232"/>
      <c r="K34" s="232"/>
      <c r="L34" s="232"/>
      <c r="M34" s="113"/>
      <c r="N34" s="232"/>
      <c r="O34" s="232"/>
      <c r="P34" s="232"/>
      <c r="Q34" s="232"/>
      <c r="R34" s="232"/>
      <c r="S34" s="232"/>
      <c r="T34" s="232"/>
      <c r="U34" s="113"/>
      <c r="V34" s="232"/>
      <c r="W34" s="232"/>
      <c r="X34" s="232"/>
      <c r="Y34" s="232"/>
      <c r="Z34" s="232"/>
      <c r="AA34" s="232"/>
      <c r="AB34" s="232"/>
      <c r="AC34" s="233"/>
      <c r="AD34" s="232"/>
      <c r="AE34" s="232"/>
      <c r="AF34" s="232"/>
      <c r="AG34" s="232"/>
      <c r="AH34" s="232"/>
      <c r="AI34" s="232"/>
      <c r="AJ34" s="232"/>
      <c r="AK34" s="113"/>
      <c r="AL34" s="232"/>
      <c r="AM34" s="232"/>
      <c r="AN34" s="232"/>
      <c r="AO34" s="232"/>
      <c r="AP34" s="232"/>
      <c r="AQ34" s="232"/>
      <c r="AR34" s="232"/>
      <c r="AS34" s="113"/>
      <c r="AT34" s="232"/>
      <c r="AU34" s="232"/>
      <c r="AV34" s="232"/>
      <c r="AW34" s="232"/>
      <c r="AX34" s="232"/>
      <c r="AY34" s="232"/>
      <c r="AZ34" s="232"/>
      <c r="BA34" s="233"/>
      <c r="ED34" s="24"/>
      <c r="EE34" s="7"/>
      <c r="EF34" s="7" t="s">
        <v>88</v>
      </c>
      <c r="EG34" s="2"/>
      <c r="EH34" s="2"/>
      <c r="EM34" s="7" t="s">
        <v>5</v>
      </c>
    </row>
    <row r="35" spans="1:143" ht="9" customHeight="1">
      <c r="A35" s="205"/>
      <c r="B35" s="206"/>
      <c r="C35" s="231" t="s">
        <v>142</v>
      </c>
      <c r="D35" s="215"/>
      <c r="E35" s="215"/>
      <c r="F35" s="232" t="str">
        <f>IF((OR(TRIM(stn)&lt;&gt;"",TRIM(new_szt_fax)="")),"",LEFT(new_szt_fax,FIND("-",new_szt_fax)-1))</f>
        <v/>
      </c>
      <c r="G35" s="232"/>
      <c r="H35" s="232"/>
      <c r="I35" s="232"/>
      <c r="J35" s="232"/>
      <c r="K35" s="232"/>
      <c r="L35" s="232"/>
      <c r="M35" s="113" t="s">
        <v>152</v>
      </c>
      <c r="N35" s="232" t="str">
        <f>IF((OR(TRIM(stn)&lt;&gt;"",TRIM(new_szt_fax)="")),"",LEFT(RIGHT(new_szt_fax,LEN(new_szt_fax)-FIND("-",new_szt_fax)),FIND("-",RIGHT(new_szt_fax,LEN(new_szt_fax)-FIND("-",new_szt_fax)))-1))</f>
        <v/>
      </c>
      <c r="O35" s="232"/>
      <c r="P35" s="232"/>
      <c r="Q35" s="232"/>
      <c r="R35" s="232"/>
      <c r="S35" s="232"/>
      <c r="T35" s="232"/>
      <c r="U35" s="113" t="s">
        <v>153</v>
      </c>
      <c r="V35" s="232" t="str">
        <f>IF((OR(TRIM(stn)&lt;&gt;"",TRIM(new_szt_fax)="")),"",RIGHT(RIGHT(new_szt_fax,LEN(new_szt_fax)-FIND("-",new_szt_fax)),LEN(RIGHT(new_szt_fax,LEN(new_szt_fax)-FIND("-",new_szt_fax)))-FIND("-",RIGHT(new_szt_fax,LEN(new_szt_fax)-FIND("-",new_szt_fax)))))</f>
        <v/>
      </c>
      <c r="W35" s="232"/>
      <c r="X35" s="232"/>
      <c r="Y35" s="232"/>
      <c r="Z35" s="232"/>
      <c r="AA35" s="232"/>
      <c r="AB35" s="232"/>
      <c r="AC35" s="233"/>
      <c r="AD35" s="232" t="str">
        <f>IF((OR(TRIM(stn)&lt;&gt;"",TRIM(old_szt_fax)="")),"",LEFT(old_szt_fax,FIND("-",old_szt_fax)-1))</f>
        <v/>
      </c>
      <c r="AE35" s="232"/>
      <c r="AF35" s="232"/>
      <c r="AG35" s="232"/>
      <c r="AH35" s="232"/>
      <c r="AI35" s="232"/>
      <c r="AJ35" s="232"/>
      <c r="AK35" s="113" t="s">
        <v>152</v>
      </c>
      <c r="AL35" s="232" t="str">
        <f>IF((OR(TRIM(stn)&lt;&gt;"",TRIM(old_szt_fax)="")),"",LEFT(RIGHT(old_szt_fax,LEN(old_szt_fax)-FIND("-",old_szt_fax)),FIND("-",RIGHT(old_szt_fax,LEN(old_szt_fax)-FIND("-",old_szt_fax)))-1))</f>
        <v/>
      </c>
      <c r="AM35" s="232"/>
      <c r="AN35" s="232"/>
      <c r="AO35" s="232"/>
      <c r="AP35" s="232"/>
      <c r="AQ35" s="232"/>
      <c r="AR35" s="232"/>
      <c r="AS35" s="113" t="s">
        <v>153</v>
      </c>
      <c r="AT35" s="232" t="str">
        <f>IF((OR(TRIM(stn)&lt;&gt;"",TRIM(old_szt_fax)="")),"",RIGHT(RIGHT(old_szt_fax,LEN(old_szt_fax)-FIND("-",old_szt_fax)),LEN(RIGHT(old_szt_fax,LEN(old_szt_fax)-FIND("-",old_szt_fax)))-FIND("-",RIGHT(old_szt_fax,LEN(old_szt_fax)-FIND("-",old_szt_fax)))))</f>
        <v/>
      </c>
      <c r="AU35" s="232"/>
      <c r="AV35" s="232"/>
      <c r="AW35" s="232"/>
      <c r="AX35" s="232"/>
      <c r="AY35" s="232"/>
      <c r="AZ35" s="232"/>
      <c r="BA35" s="233"/>
      <c r="ED35" s="24"/>
      <c r="EE35" s="7"/>
      <c r="EF35" s="7" t="s">
        <v>89</v>
      </c>
      <c r="EG35" s="2"/>
      <c r="EH35" s="2"/>
      <c r="EM35" s="7" t="s">
        <v>6</v>
      </c>
    </row>
    <row r="36" spans="1:143" ht="9" customHeight="1">
      <c r="A36" s="205"/>
      <c r="B36" s="206"/>
      <c r="C36" s="231"/>
      <c r="D36" s="215"/>
      <c r="E36" s="215"/>
      <c r="F36" s="232"/>
      <c r="G36" s="232"/>
      <c r="H36" s="232"/>
      <c r="I36" s="232"/>
      <c r="J36" s="232"/>
      <c r="K36" s="232"/>
      <c r="L36" s="232"/>
      <c r="M36" s="113"/>
      <c r="N36" s="232"/>
      <c r="O36" s="232"/>
      <c r="P36" s="232"/>
      <c r="Q36" s="232"/>
      <c r="R36" s="232"/>
      <c r="S36" s="232"/>
      <c r="T36" s="232"/>
      <c r="U36" s="113"/>
      <c r="V36" s="232"/>
      <c r="W36" s="232"/>
      <c r="X36" s="232"/>
      <c r="Y36" s="232"/>
      <c r="Z36" s="232"/>
      <c r="AA36" s="232"/>
      <c r="AB36" s="232"/>
      <c r="AC36" s="233"/>
      <c r="AD36" s="232"/>
      <c r="AE36" s="232"/>
      <c r="AF36" s="232"/>
      <c r="AG36" s="232"/>
      <c r="AH36" s="232"/>
      <c r="AI36" s="232"/>
      <c r="AJ36" s="232"/>
      <c r="AK36" s="113"/>
      <c r="AL36" s="232"/>
      <c r="AM36" s="232"/>
      <c r="AN36" s="232"/>
      <c r="AO36" s="232"/>
      <c r="AP36" s="232"/>
      <c r="AQ36" s="232"/>
      <c r="AR36" s="232"/>
      <c r="AS36" s="113"/>
      <c r="AT36" s="232"/>
      <c r="AU36" s="232"/>
      <c r="AV36" s="232"/>
      <c r="AW36" s="232"/>
      <c r="AX36" s="232"/>
      <c r="AY36" s="232"/>
      <c r="AZ36" s="232"/>
      <c r="BA36" s="233"/>
      <c r="ED36" s="24"/>
      <c r="EE36" s="7"/>
      <c r="EF36" s="7" t="s">
        <v>91</v>
      </c>
      <c r="EG36" s="2"/>
      <c r="EH36" s="2"/>
      <c r="EM36" s="7" t="s">
        <v>7</v>
      </c>
    </row>
    <row r="37" spans="1:143" ht="9.75" customHeight="1">
      <c r="A37" s="205"/>
      <c r="B37" s="206"/>
      <c r="C37" s="235" t="s">
        <v>225</v>
      </c>
      <c r="D37" s="236"/>
      <c r="E37" s="237"/>
      <c r="F37" s="241">
        <f>IF(TRIM(stn)&lt;&gt;"","",new_email1)</f>
        <v>0</v>
      </c>
      <c r="G37" s="242"/>
      <c r="H37" s="242"/>
      <c r="I37" s="242"/>
      <c r="J37" s="242"/>
      <c r="K37" s="242"/>
      <c r="L37" s="242"/>
      <c r="M37" s="242"/>
      <c r="N37" s="242"/>
      <c r="O37" s="242"/>
      <c r="P37" s="242"/>
      <c r="Q37" s="242"/>
      <c r="R37" s="242"/>
      <c r="S37" s="242"/>
      <c r="T37" s="242"/>
      <c r="U37" s="242"/>
      <c r="V37" s="242"/>
      <c r="W37" s="242"/>
      <c r="X37" s="242"/>
      <c r="Y37" s="242"/>
      <c r="Z37" s="242"/>
      <c r="AA37" s="242"/>
      <c r="AB37" s="242"/>
      <c r="AC37" s="243"/>
      <c r="AD37" s="241">
        <f>IF(TRIM(stn)&lt;&gt;"","",old_email1)</f>
        <v>0</v>
      </c>
      <c r="AE37" s="242"/>
      <c r="AF37" s="242"/>
      <c r="AG37" s="242"/>
      <c r="AH37" s="242"/>
      <c r="AI37" s="242"/>
      <c r="AJ37" s="242"/>
      <c r="AK37" s="242"/>
      <c r="AL37" s="242"/>
      <c r="AM37" s="242"/>
      <c r="AN37" s="242"/>
      <c r="AO37" s="242"/>
      <c r="AP37" s="242"/>
      <c r="AQ37" s="242"/>
      <c r="AR37" s="242"/>
      <c r="AS37" s="242"/>
      <c r="AT37" s="242"/>
      <c r="AU37" s="242"/>
      <c r="AV37" s="242"/>
      <c r="AW37" s="242"/>
      <c r="AX37" s="242"/>
      <c r="AY37" s="242"/>
      <c r="AZ37" s="242"/>
      <c r="BA37" s="243"/>
      <c r="ED37" s="24"/>
      <c r="EE37" s="7"/>
      <c r="EF37" s="7" t="s">
        <v>184</v>
      </c>
      <c r="EG37" s="2"/>
      <c r="EH37" s="2"/>
      <c r="EM37" s="7" t="s">
        <v>8</v>
      </c>
    </row>
    <row r="38" spans="1:143" ht="9.75" customHeight="1">
      <c r="A38" s="205"/>
      <c r="B38" s="206"/>
      <c r="C38" s="238"/>
      <c r="D38" s="239"/>
      <c r="E38" s="240"/>
      <c r="F38" s="244"/>
      <c r="G38" s="245"/>
      <c r="H38" s="245"/>
      <c r="I38" s="245"/>
      <c r="J38" s="245"/>
      <c r="K38" s="245"/>
      <c r="L38" s="245"/>
      <c r="M38" s="245"/>
      <c r="N38" s="245"/>
      <c r="O38" s="245"/>
      <c r="P38" s="245"/>
      <c r="Q38" s="245"/>
      <c r="R38" s="245"/>
      <c r="S38" s="245"/>
      <c r="T38" s="245"/>
      <c r="U38" s="245"/>
      <c r="V38" s="245"/>
      <c r="W38" s="245"/>
      <c r="X38" s="245"/>
      <c r="Y38" s="245"/>
      <c r="Z38" s="245"/>
      <c r="AA38" s="245"/>
      <c r="AB38" s="245"/>
      <c r="AC38" s="246"/>
      <c r="AD38" s="244"/>
      <c r="AE38" s="245"/>
      <c r="AF38" s="245"/>
      <c r="AG38" s="245"/>
      <c r="AH38" s="245"/>
      <c r="AI38" s="245"/>
      <c r="AJ38" s="245"/>
      <c r="AK38" s="245"/>
      <c r="AL38" s="245"/>
      <c r="AM38" s="245"/>
      <c r="AN38" s="245"/>
      <c r="AO38" s="245"/>
      <c r="AP38" s="245"/>
      <c r="AQ38" s="245"/>
      <c r="AR38" s="245"/>
      <c r="AS38" s="245"/>
      <c r="AT38" s="245"/>
      <c r="AU38" s="245"/>
      <c r="AV38" s="245"/>
      <c r="AW38" s="245"/>
      <c r="AX38" s="245"/>
      <c r="AY38" s="245"/>
      <c r="AZ38" s="245"/>
      <c r="BA38" s="246"/>
      <c r="ED38" s="24"/>
      <c r="EE38" s="7"/>
      <c r="EF38" s="7" t="s">
        <v>185</v>
      </c>
      <c r="EG38" s="2"/>
      <c r="EH38" s="2"/>
      <c r="EM38" s="7" t="s">
        <v>9</v>
      </c>
    </row>
    <row r="39" spans="1:143" ht="9.75" customHeight="1">
      <c r="A39" s="205"/>
      <c r="B39" s="206"/>
      <c r="C39" s="247" t="s">
        <v>226</v>
      </c>
      <c r="D39" s="248"/>
      <c r="E39" s="248"/>
      <c r="F39" s="251" t="str">
        <f>IF(OR(TRIM(stn)&lt;&gt;"",ISBLANK(new_email2)),"",new_email2)</f>
        <v/>
      </c>
      <c r="G39" s="252"/>
      <c r="H39" s="252"/>
      <c r="I39" s="252"/>
      <c r="J39" s="252"/>
      <c r="K39" s="252"/>
      <c r="L39" s="252"/>
      <c r="M39" s="252"/>
      <c r="N39" s="252"/>
      <c r="O39" s="252"/>
      <c r="P39" s="252"/>
      <c r="Q39" s="252"/>
      <c r="R39" s="252"/>
      <c r="S39" s="252"/>
      <c r="T39" s="252"/>
      <c r="U39" s="252"/>
      <c r="V39" s="252"/>
      <c r="W39" s="252"/>
      <c r="X39" s="252"/>
      <c r="Y39" s="252"/>
      <c r="Z39" s="252"/>
      <c r="AA39" s="252"/>
      <c r="AB39" s="252"/>
      <c r="AC39" s="253"/>
      <c r="AD39" s="251" t="str">
        <f>IF(OR(TRIM(stn)&lt;&gt;"",ISBLANK(old_email2)),"",old_email2)</f>
        <v/>
      </c>
      <c r="AE39" s="252"/>
      <c r="AF39" s="252"/>
      <c r="AG39" s="252"/>
      <c r="AH39" s="252"/>
      <c r="AI39" s="252"/>
      <c r="AJ39" s="252"/>
      <c r="AK39" s="252"/>
      <c r="AL39" s="252"/>
      <c r="AM39" s="252"/>
      <c r="AN39" s="252"/>
      <c r="AO39" s="252"/>
      <c r="AP39" s="252"/>
      <c r="AQ39" s="252"/>
      <c r="AR39" s="252"/>
      <c r="AS39" s="252"/>
      <c r="AT39" s="252"/>
      <c r="AU39" s="252"/>
      <c r="AV39" s="252"/>
      <c r="AW39" s="252"/>
      <c r="AX39" s="252"/>
      <c r="AY39" s="252"/>
      <c r="AZ39" s="252"/>
      <c r="BA39" s="253"/>
      <c r="ED39" s="24"/>
      <c r="EE39" s="7"/>
      <c r="EF39" s="7" t="s">
        <v>186</v>
      </c>
      <c r="EG39" s="2"/>
      <c r="EH39" s="2"/>
      <c r="EM39" s="7" t="s">
        <v>65</v>
      </c>
    </row>
    <row r="40" spans="1:143" ht="9.75" customHeight="1">
      <c r="A40" s="207"/>
      <c r="B40" s="208"/>
      <c r="C40" s="249"/>
      <c r="D40" s="250"/>
      <c r="E40" s="250"/>
      <c r="F40" s="254"/>
      <c r="G40" s="255"/>
      <c r="H40" s="255"/>
      <c r="I40" s="255"/>
      <c r="J40" s="255"/>
      <c r="K40" s="255"/>
      <c r="L40" s="255"/>
      <c r="M40" s="255"/>
      <c r="N40" s="255"/>
      <c r="O40" s="255"/>
      <c r="P40" s="255"/>
      <c r="Q40" s="255"/>
      <c r="R40" s="255"/>
      <c r="S40" s="255"/>
      <c r="T40" s="255"/>
      <c r="U40" s="255"/>
      <c r="V40" s="255"/>
      <c r="W40" s="255"/>
      <c r="X40" s="255"/>
      <c r="Y40" s="255"/>
      <c r="Z40" s="255"/>
      <c r="AA40" s="255"/>
      <c r="AB40" s="255"/>
      <c r="AC40" s="256"/>
      <c r="AD40" s="254"/>
      <c r="AE40" s="255"/>
      <c r="AF40" s="255"/>
      <c r="AG40" s="255"/>
      <c r="AH40" s="255"/>
      <c r="AI40" s="255"/>
      <c r="AJ40" s="255"/>
      <c r="AK40" s="255"/>
      <c r="AL40" s="255"/>
      <c r="AM40" s="255"/>
      <c r="AN40" s="255"/>
      <c r="AO40" s="255"/>
      <c r="AP40" s="255"/>
      <c r="AQ40" s="255"/>
      <c r="AR40" s="255"/>
      <c r="AS40" s="255"/>
      <c r="AT40" s="255"/>
      <c r="AU40" s="255"/>
      <c r="AV40" s="255"/>
      <c r="AW40" s="255"/>
      <c r="AX40" s="255"/>
      <c r="AY40" s="255"/>
      <c r="AZ40" s="255"/>
      <c r="BA40" s="256"/>
      <c r="ED40" s="24"/>
      <c r="EE40" s="7"/>
      <c r="EF40" s="7" t="s">
        <v>187</v>
      </c>
      <c r="EG40" s="2"/>
      <c r="EH40" s="2"/>
      <c r="EM40" s="7" t="s">
        <v>66</v>
      </c>
    </row>
    <row r="41" spans="1:143" ht="10.5" customHeight="1">
      <c r="A41" s="300" t="s">
        <v>141</v>
      </c>
      <c r="B41" s="301"/>
      <c r="C41" s="209" t="s">
        <v>136</v>
      </c>
      <c r="D41" s="210"/>
      <c r="E41" s="210"/>
      <c r="F41" s="273">
        <f>VLOOKUP("代表者",daisei,4,FALSE)</f>
        <v>0</v>
      </c>
      <c r="G41" s="274"/>
      <c r="H41" s="274"/>
      <c r="I41" s="274"/>
      <c r="J41" s="274"/>
      <c r="K41" s="274"/>
      <c r="L41" s="274"/>
      <c r="M41" s="274"/>
      <c r="N41" s="274"/>
      <c r="O41" s="274"/>
      <c r="P41" s="274"/>
      <c r="Q41" s="274"/>
      <c r="R41" s="274"/>
      <c r="S41" s="274"/>
      <c r="T41" s="274"/>
      <c r="U41" s="274"/>
      <c r="V41" s="274"/>
      <c r="W41" s="274"/>
      <c r="X41" s="275"/>
      <c r="Y41" s="257" t="s">
        <v>144</v>
      </c>
      <c r="Z41" s="260" t="str">
        <f>IF(TRIM(stn)="",LEFT(VLOOKUP("代表者",daisei,7,FALSE),1),"")</f>
        <v/>
      </c>
      <c r="AA41" s="261"/>
      <c r="AB41" s="261"/>
      <c r="AC41" s="262"/>
      <c r="AD41" s="273" t="str">
        <f>IF(ISBLANK(VLOOKUP("代表者",daisei,22,FALSE)),"",VLOOKUP("代表者",daisei,22,FALSE))</f>
        <v/>
      </c>
      <c r="AE41" s="274"/>
      <c r="AF41" s="274"/>
      <c r="AG41" s="274"/>
      <c r="AH41" s="274"/>
      <c r="AI41" s="274"/>
      <c r="AJ41" s="274"/>
      <c r="AK41" s="274"/>
      <c r="AL41" s="274"/>
      <c r="AM41" s="274"/>
      <c r="AN41" s="274"/>
      <c r="AO41" s="274"/>
      <c r="AP41" s="274"/>
      <c r="AQ41" s="274"/>
      <c r="AR41" s="274"/>
      <c r="AS41" s="274"/>
      <c r="AT41" s="274"/>
      <c r="AU41" s="274"/>
      <c r="AV41" s="275"/>
      <c r="AW41" s="257" t="s">
        <v>401</v>
      </c>
      <c r="AX41" s="260" t="str">
        <f>LEFT(VLOOKUP("代表者",daisei,25,FALSE),1)</f>
        <v/>
      </c>
      <c r="AY41" s="261"/>
      <c r="AZ41" s="261"/>
      <c r="BA41" s="262"/>
      <c r="ED41" s="24"/>
      <c r="EE41" s="7"/>
      <c r="EF41" s="7" t="s">
        <v>188</v>
      </c>
      <c r="EG41" s="2"/>
      <c r="EH41" s="2"/>
      <c r="EM41" s="7" t="s">
        <v>67</v>
      </c>
    </row>
    <row r="42" spans="1:143" ht="10.5" customHeight="1">
      <c r="A42" s="300"/>
      <c r="B42" s="301"/>
      <c r="C42" s="216" t="s">
        <v>163</v>
      </c>
      <c r="D42" s="215"/>
      <c r="E42" s="215"/>
      <c r="F42" s="217">
        <f>VLOOKUP("代表者",daisei,3,FALSE)</f>
        <v>0</v>
      </c>
      <c r="G42" s="218"/>
      <c r="H42" s="218"/>
      <c r="I42" s="218"/>
      <c r="J42" s="218"/>
      <c r="K42" s="218"/>
      <c r="L42" s="218"/>
      <c r="M42" s="218"/>
      <c r="N42" s="218"/>
      <c r="O42" s="218"/>
      <c r="P42" s="218"/>
      <c r="Q42" s="218"/>
      <c r="R42" s="218"/>
      <c r="S42" s="218"/>
      <c r="T42" s="218"/>
      <c r="U42" s="218"/>
      <c r="V42" s="218"/>
      <c r="W42" s="218"/>
      <c r="X42" s="267"/>
      <c r="Y42" s="258"/>
      <c r="Z42" s="263"/>
      <c r="AA42" s="264"/>
      <c r="AB42" s="264"/>
      <c r="AC42" s="265"/>
      <c r="AD42" s="217" t="str">
        <f>IF(ISBLANK(VLOOKUP("代表者",daisei,21,FALSE)),"",VLOOKUP("代表者",daisei,21,FALSE))</f>
        <v/>
      </c>
      <c r="AE42" s="218"/>
      <c r="AF42" s="218"/>
      <c r="AG42" s="218"/>
      <c r="AH42" s="218"/>
      <c r="AI42" s="218"/>
      <c r="AJ42" s="218"/>
      <c r="AK42" s="218"/>
      <c r="AL42" s="218"/>
      <c r="AM42" s="218"/>
      <c r="AN42" s="218"/>
      <c r="AO42" s="218"/>
      <c r="AP42" s="218"/>
      <c r="AQ42" s="218"/>
      <c r="AR42" s="218"/>
      <c r="AS42" s="218"/>
      <c r="AT42" s="218"/>
      <c r="AU42" s="218"/>
      <c r="AV42" s="267"/>
      <c r="AW42" s="258"/>
      <c r="AX42" s="263"/>
      <c r="AY42" s="264"/>
      <c r="AZ42" s="264"/>
      <c r="BA42" s="265"/>
      <c r="ED42" s="24"/>
      <c r="EE42" s="7"/>
      <c r="EF42" s="7" t="s">
        <v>189</v>
      </c>
      <c r="EG42" s="2"/>
      <c r="EH42" s="2"/>
      <c r="EM42" s="7" t="s">
        <v>68</v>
      </c>
    </row>
    <row r="43" spans="1:143" ht="10.5" customHeight="1">
      <c r="A43" s="300"/>
      <c r="B43" s="301"/>
      <c r="C43" s="216"/>
      <c r="D43" s="215"/>
      <c r="E43" s="215"/>
      <c r="F43" s="220"/>
      <c r="G43" s="221"/>
      <c r="H43" s="221"/>
      <c r="I43" s="221"/>
      <c r="J43" s="221"/>
      <c r="K43" s="221"/>
      <c r="L43" s="221"/>
      <c r="M43" s="221"/>
      <c r="N43" s="221"/>
      <c r="O43" s="221"/>
      <c r="P43" s="221"/>
      <c r="Q43" s="221"/>
      <c r="R43" s="221"/>
      <c r="S43" s="221"/>
      <c r="T43" s="221"/>
      <c r="U43" s="221"/>
      <c r="V43" s="221"/>
      <c r="W43" s="221"/>
      <c r="X43" s="268"/>
      <c r="Y43" s="259"/>
      <c r="Z43" s="139"/>
      <c r="AA43" s="140"/>
      <c r="AB43" s="140"/>
      <c r="AC43" s="266"/>
      <c r="AD43" s="220"/>
      <c r="AE43" s="221"/>
      <c r="AF43" s="221"/>
      <c r="AG43" s="221"/>
      <c r="AH43" s="221"/>
      <c r="AI43" s="221"/>
      <c r="AJ43" s="221"/>
      <c r="AK43" s="221"/>
      <c r="AL43" s="221"/>
      <c r="AM43" s="221"/>
      <c r="AN43" s="221"/>
      <c r="AO43" s="221"/>
      <c r="AP43" s="221"/>
      <c r="AQ43" s="221"/>
      <c r="AR43" s="221"/>
      <c r="AS43" s="221"/>
      <c r="AT43" s="221"/>
      <c r="AU43" s="221"/>
      <c r="AV43" s="268"/>
      <c r="AW43" s="259"/>
      <c r="AX43" s="139"/>
      <c r="AY43" s="140"/>
      <c r="AZ43" s="140"/>
      <c r="BA43" s="266"/>
      <c r="ED43" s="24"/>
      <c r="EE43" s="7"/>
      <c r="EF43" s="7" t="s">
        <v>190</v>
      </c>
      <c r="EG43" s="2"/>
      <c r="EH43" s="2"/>
      <c r="EM43" s="7" t="s">
        <v>11</v>
      </c>
    </row>
    <row r="44" spans="1:143" ht="9" customHeight="1">
      <c r="A44" s="300"/>
      <c r="B44" s="301"/>
      <c r="C44" s="216" t="s">
        <v>143</v>
      </c>
      <c r="D44" s="215"/>
      <c r="E44" s="215"/>
      <c r="F44" s="269" t="str">
        <f>IF(TRIM(VLOOKUP("代表者",daisei,8,FALSE))="","",TEXT(VLOOKUP("代表者",daisei,8,FALSE),"ggg"))</f>
        <v/>
      </c>
      <c r="G44" s="270"/>
      <c r="H44" s="270"/>
      <c r="I44" s="270"/>
      <c r="J44" s="270"/>
      <c r="K44" s="270"/>
      <c r="L44" s="270"/>
      <c r="M44" s="270"/>
      <c r="N44" s="270"/>
      <c r="O44" s="129" t="str">
        <f>IF(TRIM(VLOOKUP("代表者",daisei,8,FALSE))="","",TEXT(VLOOKUP("代表者",daisei,8,FALSE),"e"))</f>
        <v/>
      </c>
      <c r="P44" s="129"/>
      <c r="Q44" s="129"/>
      <c r="R44" s="87" t="s">
        <v>44</v>
      </c>
      <c r="S44" s="87"/>
      <c r="T44" s="129" t="str">
        <f>IF(TRIM(VLOOKUP("代表者",daisei,8,FALSE))="","",MONTH(VLOOKUP("代表者",daisei,8,FALSE)))</f>
        <v/>
      </c>
      <c r="U44" s="129"/>
      <c r="V44" s="129"/>
      <c r="W44" s="87" t="s">
        <v>45</v>
      </c>
      <c r="X44" s="87"/>
      <c r="Y44" s="129" t="str">
        <f>IF(TRIM(VLOOKUP("代表者",daisei,8,FALSE))="","",DAY(VLOOKUP("代表者",daisei,8,FALSE)))</f>
        <v/>
      </c>
      <c r="Z44" s="129"/>
      <c r="AA44" s="129"/>
      <c r="AB44" s="87" t="s">
        <v>132</v>
      </c>
      <c r="AC44" s="276"/>
      <c r="AD44" s="269" t="str">
        <f>IF(ISBLANK(VLOOKUP("代表者",daisei,26,FALSE)),"",TEXT(VLOOKUP("代表者",daisei,26,FALSE),"ggg"))</f>
        <v/>
      </c>
      <c r="AE44" s="270"/>
      <c r="AF44" s="270"/>
      <c r="AG44" s="270"/>
      <c r="AH44" s="270"/>
      <c r="AI44" s="270"/>
      <c r="AJ44" s="270"/>
      <c r="AK44" s="270"/>
      <c r="AL44" s="270"/>
      <c r="AM44" s="129" t="str">
        <f>IF(ISBLANK(VLOOKUP("代表者",daisei,26,FALSE)),"",TEXT(VLOOKUP("代表者",daisei,26,FALSE),"e"))</f>
        <v/>
      </c>
      <c r="AN44" s="129"/>
      <c r="AO44" s="129"/>
      <c r="AP44" s="87" t="s">
        <v>402</v>
      </c>
      <c r="AQ44" s="87"/>
      <c r="AR44" s="129" t="str">
        <f>IF(ISBLANK(VLOOKUP("代表者",daisei,26,FALSE)),"",MONTH(VLOOKUP("代表者",daisei,26,FALSE)))</f>
        <v/>
      </c>
      <c r="AS44" s="129"/>
      <c r="AT44" s="129"/>
      <c r="AU44" s="87" t="s">
        <v>403</v>
      </c>
      <c r="AV44" s="87"/>
      <c r="AW44" s="129" t="str">
        <f>IF(ISBLANK(VLOOKUP("代表者",daisei,26,FALSE)),"",DAY(VLOOKUP("代表者",daisei,26,FALSE)))</f>
        <v/>
      </c>
      <c r="AX44" s="129"/>
      <c r="AY44" s="129"/>
      <c r="AZ44" s="87" t="s">
        <v>404</v>
      </c>
      <c r="BA44" s="276"/>
      <c r="ED44" s="24"/>
      <c r="EE44" s="7"/>
      <c r="EF44" s="7" t="s">
        <v>191</v>
      </c>
      <c r="EG44" s="2"/>
      <c r="EH44" s="2"/>
      <c r="EM44" s="7" t="s">
        <v>69</v>
      </c>
    </row>
    <row r="45" spans="1:143" ht="9" customHeight="1">
      <c r="A45" s="300"/>
      <c r="B45" s="301"/>
      <c r="C45" s="216"/>
      <c r="D45" s="215"/>
      <c r="E45" s="215"/>
      <c r="F45" s="271"/>
      <c r="G45" s="140"/>
      <c r="H45" s="140"/>
      <c r="I45" s="140"/>
      <c r="J45" s="140"/>
      <c r="K45" s="140"/>
      <c r="L45" s="140"/>
      <c r="M45" s="140"/>
      <c r="N45" s="140"/>
      <c r="O45" s="272"/>
      <c r="P45" s="272"/>
      <c r="Q45" s="272"/>
      <c r="R45" s="89"/>
      <c r="S45" s="89"/>
      <c r="T45" s="272"/>
      <c r="U45" s="272"/>
      <c r="V45" s="272"/>
      <c r="W45" s="89"/>
      <c r="X45" s="89"/>
      <c r="Y45" s="272"/>
      <c r="Z45" s="272"/>
      <c r="AA45" s="272"/>
      <c r="AB45" s="89"/>
      <c r="AC45" s="277"/>
      <c r="AD45" s="271"/>
      <c r="AE45" s="140"/>
      <c r="AF45" s="140"/>
      <c r="AG45" s="140"/>
      <c r="AH45" s="140"/>
      <c r="AI45" s="140"/>
      <c r="AJ45" s="140"/>
      <c r="AK45" s="140"/>
      <c r="AL45" s="140"/>
      <c r="AM45" s="272"/>
      <c r="AN45" s="272"/>
      <c r="AO45" s="272"/>
      <c r="AP45" s="89"/>
      <c r="AQ45" s="89"/>
      <c r="AR45" s="272"/>
      <c r="AS45" s="272"/>
      <c r="AT45" s="272"/>
      <c r="AU45" s="89"/>
      <c r="AV45" s="89"/>
      <c r="AW45" s="272"/>
      <c r="AX45" s="272"/>
      <c r="AY45" s="272"/>
      <c r="AZ45" s="89"/>
      <c r="BA45" s="277"/>
      <c r="ED45" s="24"/>
      <c r="EE45" s="7"/>
      <c r="EF45" s="7" t="s">
        <v>192</v>
      </c>
      <c r="EG45" s="2"/>
      <c r="EH45" s="2"/>
      <c r="EM45" s="7" t="s">
        <v>13</v>
      </c>
    </row>
    <row r="46" spans="1:143" ht="15" customHeight="1">
      <c r="A46" s="300"/>
      <c r="B46" s="301"/>
      <c r="C46" s="216" t="s">
        <v>164</v>
      </c>
      <c r="D46" s="215"/>
      <c r="E46" s="215"/>
      <c r="F46" s="278">
        <f>IF(TRIM(stn)="",VLOOKUP("代表者",daisei,9,FALSE),"")</f>
        <v>0</v>
      </c>
      <c r="G46" s="279"/>
      <c r="H46" s="279"/>
      <c r="I46" s="279"/>
      <c r="J46" s="279"/>
      <c r="K46" s="279"/>
      <c r="L46" s="279"/>
      <c r="M46" s="279"/>
      <c r="N46" s="279"/>
      <c r="O46" s="279"/>
      <c r="P46" s="279"/>
      <c r="Q46" s="279"/>
      <c r="R46" s="279"/>
      <c r="S46" s="279"/>
      <c r="T46" s="279"/>
      <c r="U46" s="279"/>
      <c r="V46" s="279"/>
      <c r="W46" s="279"/>
      <c r="X46" s="279"/>
      <c r="Y46" s="279"/>
      <c r="Z46" s="279"/>
      <c r="AA46" s="279"/>
      <c r="AB46" s="279"/>
      <c r="AC46" s="280"/>
      <c r="AD46" s="278">
        <f>IF(TRIM(stn)="",VLOOKUP("代表者",daisei,27,FALSE),"")</f>
        <v>0</v>
      </c>
      <c r="AE46" s="279"/>
      <c r="AF46" s="279"/>
      <c r="AG46" s="279"/>
      <c r="AH46" s="279"/>
      <c r="AI46" s="279"/>
      <c r="AJ46" s="279"/>
      <c r="AK46" s="279"/>
      <c r="AL46" s="279"/>
      <c r="AM46" s="279"/>
      <c r="AN46" s="279"/>
      <c r="AO46" s="279"/>
      <c r="AP46" s="279"/>
      <c r="AQ46" s="279"/>
      <c r="AR46" s="279"/>
      <c r="AS46" s="279"/>
      <c r="AT46" s="279"/>
      <c r="AU46" s="279"/>
      <c r="AV46" s="279"/>
      <c r="AW46" s="279"/>
      <c r="AX46" s="279"/>
      <c r="AY46" s="279"/>
      <c r="AZ46" s="279"/>
      <c r="BA46" s="280"/>
      <c r="ED46" s="24"/>
      <c r="EE46" s="7"/>
      <c r="EF46" s="7" t="s">
        <v>193</v>
      </c>
      <c r="EG46" s="2"/>
      <c r="EH46" s="2"/>
      <c r="EM46" s="7" t="s">
        <v>14</v>
      </c>
    </row>
    <row r="47" spans="1:143" ht="15" customHeight="1">
      <c r="A47" s="300"/>
      <c r="B47" s="301"/>
      <c r="C47" s="216"/>
      <c r="D47" s="215"/>
      <c r="E47" s="215"/>
      <c r="F47" s="281" t="s">
        <v>165</v>
      </c>
      <c r="G47" s="282"/>
      <c r="H47" s="282"/>
      <c r="I47" s="282"/>
      <c r="J47" s="4" t="s">
        <v>166</v>
      </c>
      <c r="K47" s="283">
        <f>IF(OR(TRIM(stn)="",TRIM(VLOOKUP("代表者",daisei,10,FALSE))=""),VLOOKUP("代表者",daisei,10,FALSE),"")</f>
        <v>0</v>
      </c>
      <c r="L47" s="283"/>
      <c r="M47" s="283"/>
      <c r="N47" s="283"/>
      <c r="O47" s="283"/>
      <c r="P47" s="283"/>
      <c r="Q47" s="283"/>
      <c r="R47" s="283"/>
      <c r="S47" s="283"/>
      <c r="T47" s="283"/>
      <c r="U47" s="283"/>
      <c r="V47" s="284"/>
      <c r="W47" s="284"/>
      <c r="X47" s="284"/>
      <c r="Y47" s="284"/>
      <c r="Z47" s="284"/>
      <c r="AA47" s="284"/>
      <c r="AB47" s="284"/>
      <c r="AC47" s="8" t="s">
        <v>167</v>
      </c>
      <c r="AD47" s="281" t="s">
        <v>165</v>
      </c>
      <c r="AE47" s="282"/>
      <c r="AF47" s="282"/>
      <c r="AG47" s="282"/>
      <c r="AH47" s="4" t="s">
        <v>166</v>
      </c>
      <c r="AI47" s="283" t="str">
        <f>IF(OR(TRIM(stn)="",TRIM(VLOOKUP("代表者",daisei,28,FALSE))=""),"",VLOOKUP("代表者",daisei,28,FALSE))</f>
        <v/>
      </c>
      <c r="AJ47" s="283"/>
      <c r="AK47" s="283"/>
      <c r="AL47" s="283"/>
      <c r="AM47" s="283"/>
      <c r="AN47" s="283"/>
      <c r="AO47" s="283"/>
      <c r="AP47" s="283"/>
      <c r="AQ47" s="283"/>
      <c r="AR47" s="283"/>
      <c r="AS47" s="283"/>
      <c r="AT47" s="284"/>
      <c r="AU47" s="284"/>
      <c r="AV47" s="284"/>
      <c r="AW47" s="284"/>
      <c r="AX47" s="284"/>
      <c r="AY47" s="284"/>
      <c r="AZ47" s="284"/>
      <c r="BA47" s="8" t="s">
        <v>167</v>
      </c>
      <c r="ED47" s="24"/>
      <c r="EE47" s="7"/>
      <c r="EF47" s="7" t="s">
        <v>194</v>
      </c>
      <c r="EG47" s="2"/>
      <c r="EH47" s="2"/>
      <c r="EM47" s="7" t="s">
        <v>10</v>
      </c>
    </row>
    <row r="48" spans="1:143" ht="10.5" customHeight="1">
      <c r="A48" s="300"/>
      <c r="B48" s="301"/>
      <c r="C48" s="285" t="s">
        <v>145</v>
      </c>
      <c r="D48" s="286"/>
      <c r="E48" s="287"/>
      <c r="F48" s="82" t="s">
        <v>138</v>
      </c>
      <c r="G48" s="227"/>
      <c r="H48" s="228" t="str">
        <f>IF(TRIM(stn)="",LEFT(VLOOKUP("代表者",daisei,12,FALSE),3),"")</f>
        <v/>
      </c>
      <c r="I48" s="228"/>
      <c r="J48" s="228"/>
      <c r="K48" s="228"/>
      <c r="L48" s="234" t="s">
        <v>139</v>
      </c>
      <c r="M48" s="234"/>
      <c r="N48" s="228" t="str">
        <f>IF(TRIM(stn)="",RIGHT(VLOOKUP("代表者",daisei,12,FALSE),4),"")</f>
        <v/>
      </c>
      <c r="O48" s="228"/>
      <c r="P48" s="228"/>
      <c r="Q48" s="228"/>
      <c r="R48" s="228"/>
      <c r="S48" s="82"/>
      <c r="T48" s="82"/>
      <c r="U48" s="82"/>
      <c r="V48" s="82"/>
      <c r="W48" s="82"/>
      <c r="X48" s="82"/>
      <c r="Y48" s="82"/>
      <c r="Z48" s="82"/>
      <c r="AA48" s="82"/>
      <c r="AB48" s="82"/>
      <c r="AC48" s="224"/>
      <c r="AD48" s="82" t="s">
        <v>399</v>
      </c>
      <c r="AE48" s="227"/>
      <c r="AF48" s="228" t="str">
        <f>LEFT(VLOOKUP("代表者",daisei,30,FALSE),3)</f>
        <v/>
      </c>
      <c r="AG48" s="228"/>
      <c r="AH48" s="228"/>
      <c r="AI48" s="228"/>
      <c r="AJ48" s="234" t="s">
        <v>400</v>
      </c>
      <c r="AK48" s="234"/>
      <c r="AL48" s="228" t="str">
        <f>RIGHT(VLOOKUP("代表者",daisei,30,FALSE),4)</f>
        <v/>
      </c>
      <c r="AM48" s="228"/>
      <c r="AN48" s="228"/>
      <c r="AO48" s="228"/>
      <c r="AP48" s="228"/>
      <c r="AQ48" s="82"/>
      <c r="AR48" s="82"/>
      <c r="AS48" s="82"/>
      <c r="AT48" s="82"/>
      <c r="AU48" s="82"/>
      <c r="AV48" s="82"/>
      <c r="AW48" s="82"/>
      <c r="AX48" s="82"/>
      <c r="AY48" s="82"/>
      <c r="AZ48" s="82"/>
      <c r="BA48" s="224"/>
      <c r="ED48" s="24"/>
      <c r="EE48" s="7"/>
      <c r="EF48" s="7" t="s">
        <v>195</v>
      </c>
      <c r="EG48" s="2"/>
      <c r="EH48" s="2"/>
      <c r="EM48" s="7" t="s">
        <v>12</v>
      </c>
    </row>
    <row r="49" spans="1:143" ht="7.5" customHeight="1">
      <c r="A49" s="300"/>
      <c r="B49" s="301"/>
      <c r="C49" s="288"/>
      <c r="D49" s="289"/>
      <c r="E49" s="290"/>
      <c r="F49" s="229" t="str">
        <f>IF(TRIM(stn)="",IF(ISBLANK(VLOOKUP("代表者",daisei,11,FALSE)),VLOOKUP("代表者",daisei,13,FALSE)&amp;VLOOKUP("代表者",daisei,14,FALSE)&amp;VLOOKUP("代表者",daisei,15,FALSE)&amp;VLOOKUP("代表者",daisei,16,FALSE)&amp;"　"&amp;VLOOKUP("代表者",daisei,17,FALSE),VLOOKUP("代表者",daisei,18,FALSE)),"")</f>
        <v>　</v>
      </c>
      <c r="G49" s="184"/>
      <c r="H49" s="184"/>
      <c r="I49" s="184"/>
      <c r="J49" s="184"/>
      <c r="K49" s="184"/>
      <c r="L49" s="184"/>
      <c r="M49" s="184"/>
      <c r="N49" s="184"/>
      <c r="O49" s="184"/>
      <c r="P49" s="184"/>
      <c r="Q49" s="184"/>
      <c r="R49" s="184"/>
      <c r="S49" s="184"/>
      <c r="T49" s="184"/>
      <c r="U49" s="184"/>
      <c r="V49" s="184"/>
      <c r="W49" s="184"/>
      <c r="X49" s="184"/>
      <c r="Y49" s="184"/>
      <c r="Z49" s="184"/>
      <c r="AA49" s="184"/>
      <c r="AB49" s="184"/>
      <c r="AC49" s="230"/>
      <c r="AD49" s="229" t="str">
        <f>IF(ISBLANK(VLOOKUP("代表者",daisei,29,FALSE)),VLOOKUP("代表者",daisei,31,FALSE)&amp;VLOOKUP("代表者",daisei,32,FALSE)&amp;VLOOKUP("代表者",daisei,33,FALSE)&amp;VLOOKUP("代表者",daisei,34,FALSE)&amp;"　"&amp;VLOOKUP("代表者",daisei,35,FALSE),VLOOKUP("代表者",daisei,36,FALSE))</f>
        <v>　</v>
      </c>
      <c r="AE49" s="184"/>
      <c r="AF49" s="184"/>
      <c r="AG49" s="184"/>
      <c r="AH49" s="184"/>
      <c r="AI49" s="184"/>
      <c r="AJ49" s="184"/>
      <c r="AK49" s="184"/>
      <c r="AL49" s="184"/>
      <c r="AM49" s="184"/>
      <c r="AN49" s="184"/>
      <c r="AO49" s="184"/>
      <c r="AP49" s="184"/>
      <c r="AQ49" s="184"/>
      <c r="AR49" s="184"/>
      <c r="AS49" s="184"/>
      <c r="AT49" s="184"/>
      <c r="AU49" s="184"/>
      <c r="AV49" s="184"/>
      <c r="AW49" s="184"/>
      <c r="AX49" s="184"/>
      <c r="AY49" s="184"/>
      <c r="AZ49" s="184"/>
      <c r="BA49" s="230"/>
      <c r="ED49" s="24"/>
      <c r="EE49" s="7"/>
      <c r="EF49" s="7" t="s">
        <v>196</v>
      </c>
      <c r="EG49" s="2"/>
      <c r="EH49" s="2"/>
      <c r="EM49" s="7" t="s">
        <v>15</v>
      </c>
    </row>
    <row r="50" spans="1:143" ht="7.5" customHeight="1">
      <c r="A50" s="300"/>
      <c r="B50" s="301"/>
      <c r="C50" s="288"/>
      <c r="D50" s="289"/>
      <c r="E50" s="290"/>
      <c r="F50" s="229"/>
      <c r="G50" s="184"/>
      <c r="H50" s="184"/>
      <c r="I50" s="184"/>
      <c r="J50" s="184"/>
      <c r="K50" s="184"/>
      <c r="L50" s="184"/>
      <c r="M50" s="184"/>
      <c r="N50" s="184"/>
      <c r="O50" s="184"/>
      <c r="P50" s="184"/>
      <c r="Q50" s="184"/>
      <c r="R50" s="184"/>
      <c r="S50" s="184"/>
      <c r="T50" s="184"/>
      <c r="U50" s="184"/>
      <c r="V50" s="184"/>
      <c r="W50" s="184"/>
      <c r="X50" s="184"/>
      <c r="Y50" s="184"/>
      <c r="Z50" s="184"/>
      <c r="AA50" s="184"/>
      <c r="AB50" s="184"/>
      <c r="AC50" s="230"/>
      <c r="AD50" s="229"/>
      <c r="AE50" s="184"/>
      <c r="AF50" s="184"/>
      <c r="AG50" s="184"/>
      <c r="AH50" s="184"/>
      <c r="AI50" s="184"/>
      <c r="AJ50" s="184"/>
      <c r="AK50" s="184"/>
      <c r="AL50" s="184"/>
      <c r="AM50" s="184"/>
      <c r="AN50" s="184"/>
      <c r="AO50" s="184"/>
      <c r="AP50" s="184"/>
      <c r="AQ50" s="184"/>
      <c r="AR50" s="184"/>
      <c r="AS50" s="184"/>
      <c r="AT50" s="184"/>
      <c r="AU50" s="184"/>
      <c r="AV50" s="184"/>
      <c r="AW50" s="184"/>
      <c r="AX50" s="184"/>
      <c r="AY50" s="184"/>
      <c r="AZ50" s="184"/>
      <c r="BA50" s="230"/>
      <c r="ED50" s="24"/>
      <c r="EE50" s="7"/>
      <c r="EF50" s="7" t="s">
        <v>197</v>
      </c>
      <c r="EH50" s="2"/>
      <c r="EM50" s="7" t="s">
        <v>16</v>
      </c>
    </row>
    <row r="51" spans="1:143" ht="7.5" customHeight="1">
      <c r="A51" s="300"/>
      <c r="B51" s="301"/>
      <c r="C51" s="288"/>
      <c r="D51" s="289"/>
      <c r="E51" s="290"/>
      <c r="F51" s="229"/>
      <c r="G51" s="184"/>
      <c r="H51" s="184"/>
      <c r="I51" s="184"/>
      <c r="J51" s="184"/>
      <c r="K51" s="184"/>
      <c r="L51" s="184"/>
      <c r="M51" s="184"/>
      <c r="N51" s="184"/>
      <c r="O51" s="184"/>
      <c r="P51" s="184"/>
      <c r="Q51" s="184"/>
      <c r="R51" s="184"/>
      <c r="S51" s="184"/>
      <c r="T51" s="184"/>
      <c r="U51" s="184"/>
      <c r="V51" s="184"/>
      <c r="W51" s="184"/>
      <c r="X51" s="184"/>
      <c r="Y51" s="184"/>
      <c r="Z51" s="184"/>
      <c r="AA51" s="184"/>
      <c r="AB51" s="184"/>
      <c r="AC51" s="230"/>
      <c r="AD51" s="229"/>
      <c r="AE51" s="184"/>
      <c r="AF51" s="184"/>
      <c r="AG51" s="184"/>
      <c r="AH51" s="184"/>
      <c r="AI51" s="184"/>
      <c r="AJ51" s="184"/>
      <c r="AK51" s="184"/>
      <c r="AL51" s="184"/>
      <c r="AM51" s="184"/>
      <c r="AN51" s="184"/>
      <c r="AO51" s="184"/>
      <c r="AP51" s="184"/>
      <c r="AQ51" s="184"/>
      <c r="AR51" s="184"/>
      <c r="AS51" s="184"/>
      <c r="AT51" s="184"/>
      <c r="AU51" s="184"/>
      <c r="AV51" s="184"/>
      <c r="AW51" s="184"/>
      <c r="AX51" s="184"/>
      <c r="AY51" s="184"/>
      <c r="AZ51" s="184"/>
      <c r="BA51" s="230"/>
      <c r="ED51" s="24"/>
      <c r="EE51" s="7"/>
      <c r="EF51" s="7" t="s">
        <v>198</v>
      </c>
      <c r="EH51" s="2"/>
      <c r="EM51" s="7" t="s">
        <v>17</v>
      </c>
    </row>
    <row r="52" spans="1:143" ht="7.5" customHeight="1">
      <c r="A52" s="300"/>
      <c r="B52" s="301"/>
      <c r="C52" s="291"/>
      <c r="D52" s="282"/>
      <c r="E52" s="292"/>
      <c r="F52" s="220"/>
      <c r="G52" s="221"/>
      <c r="H52" s="221"/>
      <c r="I52" s="221"/>
      <c r="J52" s="221"/>
      <c r="K52" s="221"/>
      <c r="L52" s="221"/>
      <c r="M52" s="221"/>
      <c r="N52" s="221"/>
      <c r="O52" s="221"/>
      <c r="P52" s="221"/>
      <c r="Q52" s="221"/>
      <c r="R52" s="221"/>
      <c r="S52" s="221"/>
      <c r="T52" s="221"/>
      <c r="U52" s="221"/>
      <c r="V52" s="221"/>
      <c r="W52" s="221"/>
      <c r="X52" s="221"/>
      <c r="Y52" s="221"/>
      <c r="Z52" s="221"/>
      <c r="AA52" s="221"/>
      <c r="AB52" s="221"/>
      <c r="AC52" s="222"/>
      <c r="AD52" s="220"/>
      <c r="AE52" s="221"/>
      <c r="AF52" s="221"/>
      <c r="AG52" s="221"/>
      <c r="AH52" s="221"/>
      <c r="AI52" s="221"/>
      <c r="AJ52" s="221"/>
      <c r="AK52" s="221"/>
      <c r="AL52" s="221"/>
      <c r="AM52" s="221"/>
      <c r="AN52" s="221"/>
      <c r="AO52" s="221"/>
      <c r="AP52" s="221"/>
      <c r="AQ52" s="221"/>
      <c r="AR52" s="221"/>
      <c r="AS52" s="221"/>
      <c r="AT52" s="221"/>
      <c r="AU52" s="221"/>
      <c r="AV52" s="221"/>
      <c r="AW52" s="221"/>
      <c r="AX52" s="221"/>
      <c r="AY52" s="221"/>
      <c r="AZ52" s="221"/>
      <c r="BA52" s="222"/>
      <c r="ED52" s="24"/>
      <c r="EE52" s="7"/>
      <c r="EF52" s="7" t="s">
        <v>199</v>
      </c>
      <c r="EH52" s="2"/>
      <c r="EM52" s="7" t="s">
        <v>18</v>
      </c>
    </row>
    <row r="53" spans="1:143" ht="9" customHeight="1">
      <c r="A53" s="300"/>
      <c r="B53" s="301"/>
      <c r="C53" s="216" t="s">
        <v>140</v>
      </c>
      <c r="D53" s="215"/>
      <c r="E53" s="215"/>
      <c r="F53" s="293" t="str">
        <f>IF(TRIM(VLOOKUP("代表者",daisei,19,FALSE))="","",LEFT(VLOOKUP("代表者",daisei,19,FALSE),FIND("-",VLOOKUP("代表者",daisei,19,FALSE))-1))</f>
        <v/>
      </c>
      <c r="G53" s="232"/>
      <c r="H53" s="232"/>
      <c r="I53" s="232"/>
      <c r="J53" s="232"/>
      <c r="K53" s="232"/>
      <c r="L53" s="232"/>
      <c r="M53" s="113" t="s">
        <v>152</v>
      </c>
      <c r="N53" s="232" t="str">
        <f>IF(TRIM(VLOOKUP("代表者",daisei,19,FALSE))="","",LEFT(RIGHT(VLOOKUP("代表者",daisei,19,FALSE),LEN(VLOOKUP("代表者",daisei,19,FALSE))-FIND("-",VLOOKUP("代表者",daisei,19,FALSE))),FIND("-",RIGHT(VLOOKUP("代表者",daisei,19,FALSE),LEN(VLOOKUP("代表者",daisei,19,FALSE))-FIND("-",VLOOKUP("代表者",daisei,19,FALSE))))-1))</f>
        <v/>
      </c>
      <c r="O53" s="232"/>
      <c r="P53" s="232"/>
      <c r="Q53" s="232"/>
      <c r="R53" s="232"/>
      <c r="S53" s="232"/>
      <c r="T53" s="232"/>
      <c r="U53" s="113" t="s">
        <v>153</v>
      </c>
      <c r="V53" s="232" t="str">
        <f>IF(TRIM(VLOOKUP("代表者",daisei,19,FALSE))="","",RIGHT(RIGHT(VLOOKUP("代表者",daisei,19,FALSE),LEN(VLOOKUP("代表者",daisei,19,FALSE))-FIND("-",VLOOKUP("代表者",daisei,19,FALSE))),LEN(RIGHT(VLOOKUP("代表者",daisei,19,FALSE),LEN(VLOOKUP("代表者",daisei,19,FALSE))-FIND("-",VLOOKUP("代表者",daisei,19,FALSE))))-FIND("-",RIGHT(VLOOKUP("代表者",daisei,19,FALSE),LEN(VLOOKUP("代表者",daisei,19,FALSE))-FIND("-",VLOOKUP("代表者",daisei,19,FALSE))))))</f>
        <v/>
      </c>
      <c r="W53" s="232"/>
      <c r="X53" s="232"/>
      <c r="Y53" s="232"/>
      <c r="Z53" s="232"/>
      <c r="AA53" s="232"/>
      <c r="AB53" s="232"/>
      <c r="AC53" s="233"/>
      <c r="AD53" s="293" t="str">
        <f>IF(ISBLANK(VLOOKUP("代表者",daisei,37,FALSE)),"",LEFT(VLOOKUP("代表者",daisei,37,FALSE),FIND("-",VLOOKUP("代表者",daisei,37,FALSE))-1))</f>
        <v/>
      </c>
      <c r="AE53" s="232"/>
      <c r="AF53" s="232"/>
      <c r="AG53" s="232"/>
      <c r="AH53" s="232"/>
      <c r="AI53" s="232"/>
      <c r="AJ53" s="232"/>
      <c r="AK53" s="113" t="s">
        <v>152</v>
      </c>
      <c r="AL53" s="232" t="str">
        <f>IF(ISBLANK(VLOOKUP("代表者",daisei,37,FALSE)),"",LEFT(RIGHT(VLOOKUP("代表者",daisei,37,FALSE),LEN(VLOOKUP("代表者",daisei,37,FALSE))-FIND("-",VLOOKUP("代表者",daisei,37,FALSE))),FIND("-",RIGHT(VLOOKUP("代表者",daisei,37,FALSE),LEN(VLOOKUP("代表者",daisei,37,FALSE))-FIND("-",VLOOKUP("代表者",daisei,37,FALSE))))-1))</f>
        <v/>
      </c>
      <c r="AM53" s="232"/>
      <c r="AN53" s="232"/>
      <c r="AO53" s="232"/>
      <c r="AP53" s="232"/>
      <c r="AQ53" s="232"/>
      <c r="AR53" s="232"/>
      <c r="AS53" s="113" t="s">
        <v>153</v>
      </c>
      <c r="AT53" s="232" t="str">
        <f>IF(ISBLANK(VLOOKUP("代表者",daisei,37,FALSE)),"",RIGHT(RIGHT(VLOOKUP("代表者",daisei,37,FALSE),LEN(VLOOKUP("代表者",daisei,37,FALSE))-FIND("-",VLOOKUP("代表者",daisei,37,FALSE))),LEN(RIGHT(VLOOKUP("代表者",daisei,37,FALSE),LEN(VLOOKUP("代表者",daisei,37,FALSE))-FIND("-",VLOOKUP("代表者",daisei,37,FALSE))))-FIND("-",RIGHT(VLOOKUP("代表者",daisei,37,FALSE),LEN(VLOOKUP("代表者",daisei,37,FALSE))-FIND("-",VLOOKUP("代表者",daisei,37,FALSE))))))</f>
        <v/>
      </c>
      <c r="AU53" s="232"/>
      <c r="AV53" s="232"/>
      <c r="AW53" s="232"/>
      <c r="AX53" s="232"/>
      <c r="AY53" s="232"/>
      <c r="AZ53" s="232"/>
      <c r="BA53" s="233"/>
      <c r="ED53" s="24"/>
      <c r="EE53" s="7"/>
      <c r="EF53" s="7" t="s">
        <v>200</v>
      </c>
      <c r="EH53" s="2"/>
      <c r="EM53" s="7" t="s">
        <v>19</v>
      </c>
    </row>
    <row r="54" spans="1:143" ht="9" customHeight="1">
      <c r="A54" s="300"/>
      <c r="B54" s="301"/>
      <c r="C54" s="298"/>
      <c r="D54" s="299"/>
      <c r="E54" s="299"/>
      <c r="F54" s="294"/>
      <c r="G54" s="295"/>
      <c r="H54" s="295"/>
      <c r="I54" s="295"/>
      <c r="J54" s="295"/>
      <c r="K54" s="295"/>
      <c r="L54" s="295"/>
      <c r="M54" s="296"/>
      <c r="N54" s="295"/>
      <c r="O54" s="295"/>
      <c r="P54" s="295"/>
      <c r="Q54" s="295"/>
      <c r="R54" s="295"/>
      <c r="S54" s="295"/>
      <c r="T54" s="295"/>
      <c r="U54" s="296"/>
      <c r="V54" s="295"/>
      <c r="W54" s="295"/>
      <c r="X54" s="295"/>
      <c r="Y54" s="295"/>
      <c r="Z54" s="295"/>
      <c r="AA54" s="295"/>
      <c r="AB54" s="295"/>
      <c r="AC54" s="297"/>
      <c r="AD54" s="294"/>
      <c r="AE54" s="295"/>
      <c r="AF54" s="295"/>
      <c r="AG54" s="295"/>
      <c r="AH54" s="295"/>
      <c r="AI54" s="295"/>
      <c r="AJ54" s="295"/>
      <c r="AK54" s="296"/>
      <c r="AL54" s="295"/>
      <c r="AM54" s="295"/>
      <c r="AN54" s="295"/>
      <c r="AO54" s="295"/>
      <c r="AP54" s="295"/>
      <c r="AQ54" s="295"/>
      <c r="AR54" s="295"/>
      <c r="AS54" s="296"/>
      <c r="AT54" s="295"/>
      <c r="AU54" s="295"/>
      <c r="AV54" s="295"/>
      <c r="AW54" s="295"/>
      <c r="AX54" s="295"/>
      <c r="AY54" s="295"/>
      <c r="AZ54" s="295"/>
      <c r="BA54" s="297"/>
      <c r="ED54" s="24"/>
      <c r="EE54" s="7"/>
      <c r="EF54" s="7" t="s">
        <v>201</v>
      </c>
      <c r="EH54" s="2"/>
      <c r="EM54" s="7" t="s">
        <v>20</v>
      </c>
    </row>
    <row r="55" spans="1:143" ht="10.5" customHeight="1">
      <c r="A55" s="203" t="s">
        <v>168</v>
      </c>
      <c r="B55" s="204"/>
      <c r="C55" s="209" t="s">
        <v>136</v>
      </c>
      <c r="D55" s="210"/>
      <c r="E55" s="210"/>
      <c r="F55" s="211" t="str">
        <f>IF(TRIM(stn)="","",new_siten_kn)</f>
        <v/>
      </c>
      <c r="G55" s="212"/>
      <c r="H55" s="212"/>
      <c r="I55" s="212"/>
      <c r="J55" s="212"/>
      <c r="K55" s="212"/>
      <c r="L55" s="212"/>
      <c r="M55" s="212"/>
      <c r="N55" s="212"/>
      <c r="O55" s="212"/>
      <c r="P55" s="212"/>
      <c r="Q55" s="212"/>
      <c r="R55" s="212"/>
      <c r="S55" s="212"/>
      <c r="T55" s="212"/>
      <c r="U55" s="212"/>
      <c r="V55" s="212"/>
      <c r="W55" s="212"/>
      <c r="X55" s="212"/>
      <c r="Y55" s="212"/>
      <c r="Z55" s="212"/>
      <c r="AA55" s="212"/>
      <c r="AB55" s="212"/>
      <c r="AC55" s="213"/>
      <c r="AD55" s="211" t="str">
        <f>IF(TRIM(stn)="","",old_siten_kn)</f>
        <v/>
      </c>
      <c r="AE55" s="212"/>
      <c r="AF55" s="212"/>
      <c r="AG55" s="212"/>
      <c r="AH55" s="212"/>
      <c r="AI55" s="212"/>
      <c r="AJ55" s="212"/>
      <c r="AK55" s="212"/>
      <c r="AL55" s="212"/>
      <c r="AM55" s="212"/>
      <c r="AN55" s="212"/>
      <c r="AO55" s="212"/>
      <c r="AP55" s="212"/>
      <c r="AQ55" s="212"/>
      <c r="AR55" s="212"/>
      <c r="AS55" s="212"/>
      <c r="AT55" s="212"/>
      <c r="AU55" s="212"/>
      <c r="AV55" s="212"/>
      <c r="AW55" s="212"/>
      <c r="AX55" s="212"/>
      <c r="AY55" s="212"/>
      <c r="AZ55" s="212"/>
      <c r="BA55" s="213"/>
      <c r="ED55" s="24"/>
      <c r="EE55" s="7"/>
      <c r="EF55" s="7" t="s">
        <v>202</v>
      </c>
      <c r="EH55" s="2"/>
      <c r="EM55" s="7" t="s">
        <v>21</v>
      </c>
    </row>
    <row r="56" spans="1:143" ht="10.5" customHeight="1">
      <c r="A56" s="205"/>
      <c r="B56" s="206"/>
      <c r="C56" s="216" t="s">
        <v>169</v>
      </c>
      <c r="D56" s="215"/>
      <c r="E56" s="215"/>
      <c r="F56" s="217" t="str">
        <f>IF(TRIM(stn)="","",new_siten_nm)</f>
        <v/>
      </c>
      <c r="G56" s="218"/>
      <c r="H56" s="218"/>
      <c r="I56" s="218"/>
      <c r="J56" s="218"/>
      <c r="K56" s="218"/>
      <c r="L56" s="218"/>
      <c r="M56" s="218"/>
      <c r="N56" s="218"/>
      <c r="O56" s="218"/>
      <c r="P56" s="218"/>
      <c r="Q56" s="218"/>
      <c r="R56" s="218"/>
      <c r="S56" s="218"/>
      <c r="T56" s="218"/>
      <c r="U56" s="218"/>
      <c r="V56" s="218"/>
      <c r="W56" s="218"/>
      <c r="X56" s="218"/>
      <c r="Y56" s="218"/>
      <c r="Z56" s="218"/>
      <c r="AA56" s="218"/>
      <c r="AB56" s="218"/>
      <c r="AC56" s="219"/>
      <c r="AD56" s="217" t="str">
        <f>IF(TRIM(stn)="","",old_siten_nm)</f>
        <v/>
      </c>
      <c r="AE56" s="218"/>
      <c r="AF56" s="218"/>
      <c r="AG56" s="218"/>
      <c r="AH56" s="218"/>
      <c r="AI56" s="218"/>
      <c r="AJ56" s="218"/>
      <c r="AK56" s="218"/>
      <c r="AL56" s="218"/>
      <c r="AM56" s="218"/>
      <c r="AN56" s="218"/>
      <c r="AO56" s="218"/>
      <c r="AP56" s="218"/>
      <c r="AQ56" s="218"/>
      <c r="AR56" s="218"/>
      <c r="AS56" s="218"/>
      <c r="AT56" s="218"/>
      <c r="AU56" s="218"/>
      <c r="AV56" s="218"/>
      <c r="AW56" s="218"/>
      <c r="AX56" s="218"/>
      <c r="AY56" s="218"/>
      <c r="AZ56" s="218"/>
      <c r="BA56" s="219"/>
      <c r="ED56" s="24"/>
      <c r="EE56" s="7"/>
      <c r="EF56" s="7" t="s">
        <v>203</v>
      </c>
      <c r="EH56" s="2"/>
      <c r="EM56" s="7" t="s">
        <v>22</v>
      </c>
    </row>
    <row r="57" spans="1:143" ht="10.5" customHeight="1">
      <c r="A57" s="205"/>
      <c r="B57" s="206"/>
      <c r="C57" s="216"/>
      <c r="D57" s="215"/>
      <c r="E57" s="215"/>
      <c r="F57" s="220"/>
      <c r="G57" s="221"/>
      <c r="H57" s="221"/>
      <c r="I57" s="221"/>
      <c r="J57" s="221"/>
      <c r="K57" s="221"/>
      <c r="L57" s="221"/>
      <c r="M57" s="221"/>
      <c r="N57" s="221"/>
      <c r="O57" s="221"/>
      <c r="P57" s="221"/>
      <c r="Q57" s="221"/>
      <c r="R57" s="221"/>
      <c r="S57" s="221"/>
      <c r="T57" s="221"/>
      <c r="U57" s="221"/>
      <c r="V57" s="221"/>
      <c r="W57" s="221"/>
      <c r="X57" s="221"/>
      <c r="Y57" s="221"/>
      <c r="Z57" s="221"/>
      <c r="AA57" s="221"/>
      <c r="AB57" s="221"/>
      <c r="AC57" s="222"/>
      <c r="AD57" s="220"/>
      <c r="AE57" s="221"/>
      <c r="AF57" s="221"/>
      <c r="AG57" s="221"/>
      <c r="AH57" s="221"/>
      <c r="AI57" s="221"/>
      <c r="AJ57" s="221"/>
      <c r="AK57" s="221"/>
      <c r="AL57" s="221"/>
      <c r="AM57" s="221"/>
      <c r="AN57" s="221"/>
      <c r="AO57" s="221"/>
      <c r="AP57" s="221"/>
      <c r="AQ57" s="221"/>
      <c r="AR57" s="221"/>
      <c r="AS57" s="221"/>
      <c r="AT57" s="221"/>
      <c r="AU57" s="221"/>
      <c r="AV57" s="221"/>
      <c r="AW57" s="221"/>
      <c r="AX57" s="221"/>
      <c r="AY57" s="221"/>
      <c r="AZ57" s="221"/>
      <c r="BA57" s="222"/>
      <c r="ED57" s="24"/>
      <c r="EE57" s="7"/>
      <c r="EF57" s="7" t="s">
        <v>204</v>
      </c>
      <c r="EH57" s="2"/>
      <c r="EM57" s="7" t="s">
        <v>23</v>
      </c>
    </row>
    <row r="58" spans="1:143" ht="10.5" customHeight="1">
      <c r="A58" s="205"/>
      <c r="B58" s="206"/>
      <c r="C58" s="223" t="s">
        <v>228</v>
      </c>
      <c r="D58" s="82"/>
      <c r="E58" s="224"/>
      <c r="F58" s="82" t="s">
        <v>399</v>
      </c>
      <c r="G58" s="227"/>
      <c r="H58" s="303" t="str">
        <f>IF(TRIM(stn)="","",LEFT(new_szt_zip,3))</f>
        <v/>
      </c>
      <c r="I58" s="303"/>
      <c r="J58" s="303"/>
      <c r="K58" s="303"/>
      <c r="L58" s="234" t="s">
        <v>400</v>
      </c>
      <c r="M58" s="234"/>
      <c r="N58" s="303" t="str">
        <f>IF(TRIM(stn)="","",RIGHT(new_szt_zip,4))</f>
        <v/>
      </c>
      <c r="O58" s="303"/>
      <c r="P58" s="303"/>
      <c r="Q58" s="303"/>
      <c r="R58" s="303"/>
      <c r="S58" s="82"/>
      <c r="T58" s="82"/>
      <c r="U58" s="82"/>
      <c r="V58" s="82"/>
      <c r="W58" s="82"/>
      <c r="X58" s="82"/>
      <c r="Y58" s="82"/>
      <c r="Z58" s="82"/>
      <c r="AA58" s="82"/>
      <c r="AB58" s="82"/>
      <c r="AC58" s="224"/>
      <c r="AD58" s="82" t="s">
        <v>399</v>
      </c>
      <c r="AE58" s="227"/>
      <c r="AF58" s="303" t="str">
        <f>IF(TRIM(stn)="","",LEFT(old_szt_zip,3))</f>
        <v/>
      </c>
      <c r="AG58" s="303"/>
      <c r="AH58" s="303"/>
      <c r="AI58" s="303"/>
      <c r="AJ58" s="234" t="s">
        <v>400</v>
      </c>
      <c r="AK58" s="234"/>
      <c r="AL58" s="303" t="str">
        <f>IF(TRIM(stn)="","",RIGHT(old_szt_zip,4))</f>
        <v/>
      </c>
      <c r="AM58" s="303"/>
      <c r="AN58" s="303"/>
      <c r="AO58" s="303"/>
      <c r="AP58" s="303"/>
      <c r="AQ58" s="82"/>
      <c r="AR58" s="82"/>
      <c r="AS58" s="82"/>
      <c r="AT58" s="82"/>
      <c r="AU58" s="82"/>
      <c r="AV58" s="82"/>
      <c r="AW58" s="82"/>
      <c r="AX58" s="82"/>
      <c r="AY58" s="82"/>
      <c r="AZ58" s="82"/>
      <c r="BA58" s="224"/>
      <c r="ED58" s="24"/>
      <c r="EE58" s="7"/>
      <c r="EF58" s="7" t="s">
        <v>205</v>
      </c>
      <c r="EH58" s="2"/>
      <c r="EM58" s="7" t="s">
        <v>24</v>
      </c>
    </row>
    <row r="59" spans="1:143" ht="7.5" customHeight="1">
      <c r="A59" s="205"/>
      <c r="B59" s="206"/>
      <c r="C59" s="83"/>
      <c r="D59" s="84"/>
      <c r="E59" s="225"/>
      <c r="F59" s="229" t="str">
        <f>IF(TRIM(stn)="","",new_szt_tdfk&amp;new_szt_skg&amp;new_szt_cs&amp;new_szt_bnt&amp;"　"&amp;new_szt_tat)</f>
        <v/>
      </c>
      <c r="G59" s="184"/>
      <c r="H59" s="184"/>
      <c r="I59" s="184"/>
      <c r="J59" s="184"/>
      <c r="K59" s="184"/>
      <c r="L59" s="184"/>
      <c r="M59" s="184"/>
      <c r="N59" s="184"/>
      <c r="O59" s="184"/>
      <c r="P59" s="184"/>
      <c r="Q59" s="184"/>
      <c r="R59" s="184"/>
      <c r="S59" s="184"/>
      <c r="T59" s="184"/>
      <c r="U59" s="184"/>
      <c r="V59" s="184"/>
      <c r="W59" s="184"/>
      <c r="X59" s="184"/>
      <c r="Y59" s="184"/>
      <c r="Z59" s="184"/>
      <c r="AA59" s="184"/>
      <c r="AB59" s="184"/>
      <c r="AC59" s="230"/>
      <c r="AD59" s="229" t="str">
        <f>IF(TRIM(stn)="","",old_szt_tdfk&amp;old_szt_skg&amp;old_szt_cs&amp;old_szt_bnt&amp;"　"&amp;old_szt_tat)</f>
        <v/>
      </c>
      <c r="AE59" s="184"/>
      <c r="AF59" s="184"/>
      <c r="AG59" s="184"/>
      <c r="AH59" s="184"/>
      <c r="AI59" s="184"/>
      <c r="AJ59" s="184"/>
      <c r="AK59" s="184"/>
      <c r="AL59" s="184"/>
      <c r="AM59" s="184"/>
      <c r="AN59" s="184"/>
      <c r="AO59" s="184"/>
      <c r="AP59" s="184"/>
      <c r="AQ59" s="184"/>
      <c r="AR59" s="184"/>
      <c r="AS59" s="184"/>
      <c r="AT59" s="184"/>
      <c r="AU59" s="184"/>
      <c r="AV59" s="184"/>
      <c r="AW59" s="184"/>
      <c r="AX59" s="184"/>
      <c r="AY59" s="184"/>
      <c r="AZ59" s="184"/>
      <c r="BA59" s="230"/>
      <c r="ED59" s="24"/>
      <c r="EE59" s="7"/>
      <c r="EF59" s="7" t="s">
        <v>206</v>
      </c>
      <c r="EH59" s="2"/>
      <c r="EM59" s="7" t="s">
        <v>25</v>
      </c>
    </row>
    <row r="60" spans="1:143" ht="7.5" customHeight="1">
      <c r="A60" s="205"/>
      <c r="B60" s="206"/>
      <c r="C60" s="83"/>
      <c r="D60" s="84"/>
      <c r="E60" s="225"/>
      <c r="F60" s="229"/>
      <c r="G60" s="184"/>
      <c r="H60" s="184"/>
      <c r="I60" s="184"/>
      <c r="J60" s="184"/>
      <c r="K60" s="184"/>
      <c r="L60" s="184"/>
      <c r="M60" s="184"/>
      <c r="N60" s="184"/>
      <c r="O60" s="184"/>
      <c r="P60" s="184"/>
      <c r="Q60" s="184"/>
      <c r="R60" s="184"/>
      <c r="S60" s="184"/>
      <c r="T60" s="184"/>
      <c r="U60" s="184"/>
      <c r="V60" s="184"/>
      <c r="W60" s="184"/>
      <c r="X60" s="184"/>
      <c r="Y60" s="184"/>
      <c r="Z60" s="184"/>
      <c r="AA60" s="184"/>
      <c r="AB60" s="184"/>
      <c r="AC60" s="230"/>
      <c r="AD60" s="229"/>
      <c r="AE60" s="184"/>
      <c r="AF60" s="184"/>
      <c r="AG60" s="184"/>
      <c r="AH60" s="184"/>
      <c r="AI60" s="184"/>
      <c r="AJ60" s="184"/>
      <c r="AK60" s="184"/>
      <c r="AL60" s="184"/>
      <c r="AM60" s="184"/>
      <c r="AN60" s="184"/>
      <c r="AO60" s="184"/>
      <c r="AP60" s="184"/>
      <c r="AQ60" s="184"/>
      <c r="AR60" s="184"/>
      <c r="AS60" s="184"/>
      <c r="AT60" s="184"/>
      <c r="AU60" s="184"/>
      <c r="AV60" s="184"/>
      <c r="AW60" s="184"/>
      <c r="AX60" s="184"/>
      <c r="AY60" s="184"/>
      <c r="AZ60" s="184"/>
      <c r="BA60" s="230"/>
      <c r="ED60" s="24"/>
      <c r="EE60" s="7"/>
      <c r="EF60" s="7" t="s">
        <v>227</v>
      </c>
      <c r="EH60" s="2"/>
      <c r="EM60" s="7" t="s">
        <v>26</v>
      </c>
    </row>
    <row r="61" spans="1:143" ht="7.5" customHeight="1">
      <c r="A61" s="205"/>
      <c r="B61" s="206"/>
      <c r="C61" s="83"/>
      <c r="D61" s="84"/>
      <c r="E61" s="225"/>
      <c r="F61" s="229"/>
      <c r="G61" s="184"/>
      <c r="H61" s="184"/>
      <c r="I61" s="184"/>
      <c r="J61" s="184"/>
      <c r="K61" s="184"/>
      <c r="L61" s="184"/>
      <c r="M61" s="184"/>
      <c r="N61" s="184"/>
      <c r="O61" s="184"/>
      <c r="P61" s="184"/>
      <c r="Q61" s="184"/>
      <c r="R61" s="184"/>
      <c r="S61" s="184"/>
      <c r="T61" s="184"/>
      <c r="U61" s="184"/>
      <c r="V61" s="184"/>
      <c r="W61" s="184"/>
      <c r="X61" s="184"/>
      <c r="Y61" s="184"/>
      <c r="Z61" s="184"/>
      <c r="AA61" s="184"/>
      <c r="AB61" s="184"/>
      <c r="AC61" s="230"/>
      <c r="AD61" s="229"/>
      <c r="AE61" s="184"/>
      <c r="AF61" s="184"/>
      <c r="AG61" s="184"/>
      <c r="AH61" s="184"/>
      <c r="AI61" s="184"/>
      <c r="AJ61" s="184"/>
      <c r="AK61" s="184"/>
      <c r="AL61" s="184"/>
      <c r="AM61" s="184"/>
      <c r="AN61" s="184"/>
      <c r="AO61" s="184"/>
      <c r="AP61" s="184"/>
      <c r="AQ61" s="184"/>
      <c r="AR61" s="184"/>
      <c r="AS61" s="184"/>
      <c r="AT61" s="184"/>
      <c r="AU61" s="184"/>
      <c r="AV61" s="184"/>
      <c r="AW61" s="184"/>
      <c r="AX61" s="184"/>
      <c r="AY61" s="184"/>
      <c r="AZ61" s="184"/>
      <c r="BA61" s="230"/>
      <c r="ED61" s="24"/>
      <c r="EE61" s="7"/>
      <c r="EF61" s="7" t="s">
        <v>207</v>
      </c>
      <c r="EH61" s="2"/>
      <c r="EM61" s="7" t="s">
        <v>27</v>
      </c>
    </row>
    <row r="62" spans="1:143" ht="7.5" customHeight="1">
      <c r="A62" s="205"/>
      <c r="B62" s="206"/>
      <c r="C62" s="85"/>
      <c r="D62" s="86"/>
      <c r="E62" s="226"/>
      <c r="F62" s="220"/>
      <c r="G62" s="221"/>
      <c r="H62" s="221"/>
      <c r="I62" s="221"/>
      <c r="J62" s="221"/>
      <c r="K62" s="221"/>
      <c r="L62" s="221"/>
      <c r="M62" s="221"/>
      <c r="N62" s="221"/>
      <c r="O62" s="221"/>
      <c r="P62" s="221"/>
      <c r="Q62" s="221"/>
      <c r="R62" s="221"/>
      <c r="S62" s="221"/>
      <c r="T62" s="221"/>
      <c r="U62" s="221"/>
      <c r="V62" s="221"/>
      <c r="W62" s="221"/>
      <c r="X62" s="221"/>
      <c r="Y62" s="221"/>
      <c r="Z62" s="221"/>
      <c r="AA62" s="221"/>
      <c r="AB62" s="221"/>
      <c r="AC62" s="222"/>
      <c r="AD62" s="220"/>
      <c r="AE62" s="221"/>
      <c r="AF62" s="221"/>
      <c r="AG62" s="221"/>
      <c r="AH62" s="221"/>
      <c r="AI62" s="221"/>
      <c r="AJ62" s="221"/>
      <c r="AK62" s="221"/>
      <c r="AL62" s="221"/>
      <c r="AM62" s="221"/>
      <c r="AN62" s="221"/>
      <c r="AO62" s="221"/>
      <c r="AP62" s="221"/>
      <c r="AQ62" s="221"/>
      <c r="AR62" s="221"/>
      <c r="AS62" s="221"/>
      <c r="AT62" s="221"/>
      <c r="AU62" s="221"/>
      <c r="AV62" s="221"/>
      <c r="AW62" s="221"/>
      <c r="AX62" s="221"/>
      <c r="AY62" s="221"/>
      <c r="AZ62" s="221"/>
      <c r="BA62" s="222"/>
      <c r="ED62" s="24"/>
      <c r="EE62" s="7"/>
      <c r="EF62" s="7" t="s">
        <v>208</v>
      </c>
      <c r="EH62" s="2"/>
      <c r="EM62" s="7" t="s">
        <v>28</v>
      </c>
    </row>
    <row r="63" spans="1:143" ht="9" customHeight="1">
      <c r="A63" s="205"/>
      <c r="B63" s="206"/>
      <c r="C63" s="231" t="s">
        <v>140</v>
      </c>
      <c r="D63" s="215"/>
      <c r="E63" s="215"/>
      <c r="F63" s="302" t="str">
        <f>IF((OR(TRIM(stn)="",TRIM(new_szt_tel)="")),"",LEFT(new_szt_tel,FIND("-",new_szt_tel)-1))</f>
        <v/>
      </c>
      <c r="G63" s="302"/>
      <c r="H63" s="302"/>
      <c r="I63" s="302"/>
      <c r="J63" s="302"/>
      <c r="K63" s="302"/>
      <c r="L63" s="302"/>
      <c r="M63" s="113" t="s">
        <v>152</v>
      </c>
      <c r="N63" s="302" t="str">
        <f>IF((OR(TRIM(stn)="",TRIM(new_szt_tel)="")),"",LEFT(RIGHT(new_szt_tel,LEN(new_szt_tel)-FIND("-",new_szt_tel)),FIND("-",RIGHT(new_szt_tel,LEN(new_szt_tel)-FIND("-",new_szt_tel)))-1))</f>
        <v/>
      </c>
      <c r="O63" s="302"/>
      <c r="P63" s="302"/>
      <c r="Q63" s="302"/>
      <c r="R63" s="302"/>
      <c r="S63" s="302"/>
      <c r="T63" s="302"/>
      <c r="U63" s="113" t="s">
        <v>153</v>
      </c>
      <c r="V63" s="302" t="str">
        <f>IF((OR(TRIM(stn)="",TRIM(new_szt_tel)="")),"",RIGHT(RIGHT(new_szt_tel,LEN(new_szt_tel)-FIND("-",new_szt_tel)),LEN(RIGHT(new_szt_tel,LEN(new_szt_tel)-FIND("-",new_szt_tel)))-FIND("-",RIGHT(new_szt_tel,LEN(new_szt_tel)-FIND("-",new_szt_tel)))))</f>
        <v/>
      </c>
      <c r="W63" s="302"/>
      <c r="X63" s="302"/>
      <c r="Y63" s="302"/>
      <c r="Z63" s="302"/>
      <c r="AA63" s="302"/>
      <c r="AB63" s="302"/>
      <c r="AC63" s="304"/>
      <c r="AD63" s="302" t="str">
        <f>IF((OR(TRIM(stn)="",TRIM(old_szt_tel)="")),"",LEFT(old_szt_tel,FIND("-",old_szt_tel)-1))</f>
        <v/>
      </c>
      <c r="AE63" s="302"/>
      <c r="AF63" s="302"/>
      <c r="AG63" s="302"/>
      <c r="AH63" s="302"/>
      <c r="AI63" s="302"/>
      <c r="AJ63" s="302"/>
      <c r="AK63" s="113" t="s">
        <v>152</v>
      </c>
      <c r="AL63" s="302" t="str">
        <f>IF((OR(TRIM(stn)="",TRIM(old_szt_tel)="")),"",LEFT(RIGHT(old_szt_tel,LEN(old_szt_tel)-FIND("-",old_szt_tel)),FIND("-",RIGHT(old_szt_tel,LEN(old_szt_tel)-FIND("-",old_szt_tel)))-1))</f>
        <v/>
      </c>
      <c r="AM63" s="302"/>
      <c r="AN63" s="302"/>
      <c r="AO63" s="302"/>
      <c r="AP63" s="302"/>
      <c r="AQ63" s="302"/>
      <c r="AR63" s="302"/>
      <c r="AS63" s="113" t="s">
        <v>153</v>
      </c>
      <c r="AT63" s="302" t="str">
        <f>IF((OR(TRIM(stn)="",TRIM(old_szt_tel)="")),"",RIGHT(RIGHT(old_szt_tel,LEN(old_szt_tel)-FIND("-",old_szt_tel)),LEN(RIGHT(old_szt_tel,LEN(old_szt_tel)-FIND("-",old_szt_tel)))-FIND("-",RIGHT(old_szt_tel,LEN(old_szt_tel)-FIND("-",old_szt_tel)))))</f>
        <v/>
      </c>
      <c r="AU63" s="302"/>
      <c r="AV63" s="302"/>
      <c r="AW63" s="302"/>
      <c r="AX63" s="302"/>
      <c r="AY63" s="302"/>
      <c r="AZ63" s="302"/>
      <c r="BA63" s="304"/>
      <c r="ED63" s="24"/>
      <c r="EE63" s="7"/>
      <c r="EF63" s="7" t="s">
        <v>209</v>
      </c>
      <c r="EH63" s="2"/>
      <c r="EM63" s="7" t="s">
        <v>29</v>
      </c>
    </row>
    <row r="64" spans="1:143" ht="9" customHeight="1">
      <c r="A64" s="205"/>
      <c r="B64" s="206"/>
      <c r="C64" s="231"/>
      <c r="D64" s="215"/>
      <c r="E64" s="215"/>
      <c r="F64" s="302"/>
      <c r="G64" s="302"/>
      <c r="H64" s="302"/>
      <c r="I64" s="302"/>
      <c r="J64" s="302"/>
      <c r="K64" s="302"/>
      <c r="L64" s="302"/>
      <c r="M64" s="113"/>
      <c r="N64" s="302"/>
      <c r="O64" s="302"/>
      <c r="P64" s="302"/>
      <c r="Q64" s="302"/>
      <c r="R64" s="302"/>
      <c r="S64" s="302"/>
      <c r="T64" s="302"/>
      <c r="U64" s="113"/>
      <c r="V64" s="302"/>
      <c r="W64" s="302"/>
      <c r="X64" s="302"/>
      <c r="Y64" s="302"/>
      <c r="Z64" s="302"/>
      <c r="AA64" s="302"/>
      <c r="AB64" s="302"/>
      <c r="AC64" s="304"/>
      <c r="AD64" s="302"/>
      <c r="AE64" s="302"/>
      <c r="AF64" s="302"/>
      <c r="AG64" s="302"/>
      <c r="AH64" s="302"/>
      <c r="AI64" s="302"/>
      <c r="AJ64" s="302"/>
      <c r="AK64" s="113"/>
      <c r="AL64" s="302"/>
      <c r="AM64" s="302"/>
      <c r="AN64" s="302"/>
      <c r="AO64" s="302"/>
      <c r="AP64" s="302"/>
      <c r="AQ64" s="302"/>
      <c r="AR64" s="302"/>
      <c r="AS64" s="113"/>
      <c r="AT64" s="302"/>
      <c r="AU64" s="302"/>
      <c r="AV64" s="302"/>
      <c r="AW64" s="302"/>
      <c r="AX64" s="302"/>
      <c r="AY64" s="302"/>
      <c r="AZ64" s="302"/>
      <c r="BA64" s="304"/>
      <c r="ED64" s="24"/>
      <c r="EE64" s="7"/>
      <c r="EF64" s="7" t="s">
        <v>210</v>
      </c>
      <c r="EH64" s="2"/>
      <c r="EM64" s="7" t="s">
        <v>30</v>
      </c>
    </row>
    <row r="65" spans="1:143" ht="9" customHeight="1">
      <c r="A65" s="205"/>
      <c r="B65" s="206"/>
      <c r="C65" s="231" t="s">
        <v>142</v>
      </c>
      <c r="D65" s="215"/>
      <c r="E65" s="215"/>
      <c r="F65" s="302" t="str">
        <f>IF((OR(TRIM(stn)="",TRIM(new_szt_fax)="")),"",LEFT(new_szt_fax,FIND("-",new_szt_fax)-1))</f>
        <v/>
      </c>
      <c r="G65" s="302"/>
      <c r="H65" s="302"/>
      <c r="I65" s="302"/>
      <c r="J65" s="302"/>
      <c r="K65" s="302"/>
      <c r="L65" s="302"/>
      <c r="M65" s="113" t="s">
        <v>152</v>
      </c>
      <c r="N65" s="302" t="str">
        <f>IF((OR(TRIM(stn)="",TRIM(new_szt_fax)="")),"",LEFT(RIGHT(new_szt_fax,LEN(new_szt_fax)-FIND("-",new_szt_fax)),FIND("-",RIGHT(new_szt_fax,LEN(new_szt_fax)-FIND("-",new_szt_fax)))-1))</f>
        <v/>
      </c>
      <c r="O65" s="302"/>
      <c r="P65" s="302"/>
      <c r="Q65" s="302"/>
      <c r="R65" s="302"/>
      <c r="S65" s="302"/>
      <c r="T65" s="302"/>
      <c r="U65" s="113" t="s">
        <v>153</v>
      </c>
      <c r="V65" s="302" t="str">
        <f>IF((OR(TRIM(stn)="",TRIM(new_szt_fax)="")),"",RIGHT(RIGHT(new_szt_fax,LEN(new_szt_fax)-FIND("-",new_szt_fax)),LEN(RIGHT(new_szt_fax,LEN(new_szt_fax)-FIND("-",new_szt_fax)))-FIND("-",RIGHT(new_szt_fax,LEN(new_szt_fax)-FIND("-",new_szt_fax)))))</f>
        <v/>
      </c>
      <c r="W65" s="302"/>
      <c r="X65" s="302"/>
      <c r="Y65" s="302"/>
      <c r="Z65" s="302"/>
      <c r="AA65" s="302"/>
      <c r="AB65" s="302"/>
      <c r="AC65" s="304"/>
      <c r="AD65" s="302" t="str">
        <f>IF((OR(TRIM(stn)="",TRIM(old_szt_fax)="")),"",LEFT(old_szt_fax,FIND("-",old_szt_fax)-1))</f>
        <v/>
      </c>
      <c r="AE65" s="302"/>
      <c r="AF65" s="302"/>
      <c r="AG65" s="302"/>
      <c r="AH65" s="302"/>
      <c r="AI65" s="302"/>
      <c r="AJ65" s="302"/>
      <c r="AK65" s="113" t="s">
        <v>152</v>
      </c>
      <c r="AL65" s="302" t="str">
        <f>IF((OR(TRIM(stn)="",TRIM(old_szt_fax)="")),"",LEFT(RIGHT(old_szt_fax,LEN(old_szt_fax)-FIND("-",old_szt_fax)),FIND("-",RIGHT(old_szt_fax,LEN(old_szt_fax)-FIND("-",old_szt_fax)))-1))</f>
        <v/>
      </c>
      <c r="AM65" s="302"/>
      <c r="AN65" s="302"/>
      <c r="AO65" s="302"/>
      <c r="AP65" s="302"/>
      <c r="AQ65" s="302"/>
      <c r="AR65" s="302"/>
      <c r="AS65" s="113" t="s">
        <v>153</v>
      </c>
      <c r="AT65" s="302" t="str">
        <f>IF((OR(TRIM(stn)="",TRIM(old_szt_fax)="")),"",RIGHT(RIGHT(old_szt_fax,LEN(old_szt_fax)-FIND("-",old_szt_fax)),LEN(RIGHT(old_szt_fax,LEN(old_szt_fax)-FIND("-",old_szt_fax)))-FIND("-",RIGHT(old_szt_fax,LEN(old_szt_fax)-FIND("-",old_szt_fax)))))</f>
        <v/>
      </c>
      <c r="AU65" s="302"/>
      <c r="AV65" s="302"/>
      <c r="AW65" s="302"/>
      <c r="AX65" s="302"/>
      <c r="AY65" s="302"/>
      <c r="AZ65" s="302"/>
      <c r="BA65" s="304"/>
      <c r="ED65" s="24"/>
      <c r="EE65" s="7"/>
      <c r="EF65" s="7" t="s">
        <v>211</v>
      </c>
      <c r="EH65" s="2"/>
      <c r="EM65" s="7" t="s">
        <v>31</v>
      </c>
    </row>
    <row r="66" spans="1:143" ht="9" customHeight="1">
      <c r="A66" s="205"/>
      <c r="B66" s="206"/>
      <c r="C66" s="309"/>
      <c r="D66" s="310"/>
      <c r="E66" s="310"/>
      <c r="F66" s="302"/>
      <c r="G66" s="302"/>
      <c r="H66" s="302"/>
      <c r="I66" s="302"/>
      <c r="J66" s="302"/>
      <c r="K66" s="302"/>
      <c r="L66" s="302"/>
      <c r="M66" s="113"/>
      <c r="N66" s="302"/>
      <c r="O66" s="302"/>
      <c r="P66" s="302"/>
      <c r="Q66" s="302"/>
      <c r="R66" s="302"/>
      <c r="S66" s="302"/>
      <c r="T66" s="302"/>
      <c r="U66" s="113"/>
      <c r="V66" s="302"/>
      <c r="W66" s="302"/>
      <c r="X66" s="302"/>
      <c r="Y66" s="302"/>
      <c r="Z66" s="302"/>
      <c r="AA66" s="302"/>
      <c r="AB66" s="302"/>
      <c r="AC66" s="304"/>
      <c r="AD66" s="302"/>
      <c r="AE66" s="302"/>
      <c r="AF66" s="302"/>
      <c r="AG66" s="302"/>
      <c r="AH66" s="302"/>
      <c r="AI66" s="302"/>
      <c r="AJ66" s="302"/>
      <c r="AK66" s="113"/>
      <c r="AL66" s="302"/>
      <c r="AM66" s="302"/>
      <c r="AN66" s="302"/>
      <c r="AO66" s="302"/>
      <c r="AP66" s="302"/>
      <c r="AQ66" s="302"/>
      <c r="AR66" s="302"/>
      <c r="AS66" s="113"/>
      <c r="AT66" s="302"/>
      <c r="AU66" s="302"/>
      <c r="AV66" s="302"/>
      <c r="AW66" s="302"/>
      <c r="AX66" s="302"/>
      <c r="AY66" s="302"/>
      <c r="AZ66" s="302"/>
      <c r="BA66" s="304"/>
      <c r="ED66" s="24"/>
      <c r="EE66" s="7"/>
      <c r="EF66" s="7" t="s">
        <v>212</v>
      </c>
      <c r="EH66" s="2"/>
      <c r="EM66" s="7" t="s">
        <v>32</v>
      </c>
    </row>
    <row r="67" spans="1:143" ht="9.75" customHeight="1">
      <c r="A67" s="205"/>
      <c r="B67" s="206"/>
      <c r="C67" s="305" t="s">
        <v>225</v>
      </c>
      <c r="D67" s="306"/>
      <c r="E67" s="306"/>
      <c r="F67" s="241" t="str">
        <f>IF(TRIM(stn)="","",new_email1)</f>
        <v/>
      </c>
      <c r="G67" s="242"/>
      <c r="H67" s="242"/>
      <c r="I67" s="242"/>
      <c r="J67" s="242"/>
      <c r="K67" s="242"/>
      <c r="L67" s="242"/>
      <c r="M67" s="242"/>
      <c r="N67" s="242"/>
      <c r="O67" s="242"/>
      <c r="P67" s="242"/>
      <c r="Q67" s="242"/>
      <c r="R67" s="242"/>
      <c r="S67" s="242"/>
      <c r="T67" s="242"/>
      <c r="U67" s="242"/>
      <c r="V67" s="242"/>
      <c r="W67" s="242"/>
      <c r="X67" s="242"/>
      <c r="Y67" s="242"/>
      <c r="Z67" s="242"/>
      <c r="AA67" s="242"/>
      <c r="AB67" s="242"/>
      <c r="AC67" s="243"/>
      <c r="AD67" s="241" t="str">
        <f>IF(TRIM(stn)="","",old_email1)</f>
        <v/>
      </c>
      <c r="AE67" s="242"/>
      <c r="AF67" s="242"/>
      <c r="AG67" s="242"/>
      <c r="AH67" s="242"/>
      <c r="AI67" s="242"/>
      <c r="AJ67" s="242"/>
      <c r="AK67" s="242"/>
      <c r="AL67" s="242"/>
      <c r="AM67" s="242"/>
      <c r="AN67" s="242"/>
      <c r="AO67" s="242"/>
      <c r="AP67" s="242"/>
      <c r="AQ67" s="242"/>
      <c r="AR67" s="242"/>
      <c r="AS67" s="242"/>
      <c r="AT67" s="242"/>
      <c r="AU67" s="242"/>
      <c r="AV67" s="242"/>
      <c r="AW67" s="242"/>
      <c r="AX67" s="242"/>
      <c r="AY67" s="242"/>
      <c r="AZ67" s="242"/>
      <c r="BA67" s="243"/>
      <c r="ED67" s="24"/>
      <c r="EE67" s="7"/>
      <c r="EF67" s="7" t="s">
        <v>213</v>
      </c>
      <c r="EG67" s="2"/>
      <c r="EH67" s="2"/>
      <c r="EM67" s="7" t="s">
        <v>33</v>
      </c>
    </row>
    <row r="68" spans="1:143" ht="9.75" customHeight="1">
      <c r="A68" s="205"/>
      <c r="B68" s="206"/>
      <c r="C68" s="307"/>
      <c r="D68" s="308"/>
      <c r="E68" s="308"/>
      <c r="F68" s="251"/>
      <c r="G68" s="252"/>
      <c r="H68" s="252"/>
      <c r="I68" s="252"/>
      <c r="J68" s="252"/>
      <c r="K68" s="252"/>
      <c r="L68" s="252"/>
      <c r="M68" s="252"/>
      <c r="N68" s="252"/>
      <c r="O68" s="252"/>
      <c r="P68" s="252"/>
      <c r="Q68" s="252"/>
      <c r="R68" s="252"/>
      <c r="S68" s="252"/>
      <c r="T68" s="252"/>
      <c r="U68" s="252"/>
      <c r="V68" s="252"/>
      <c r="W68" s="252"/>
      <c r="X68" s="252"/>
      <c r="Y68" s="252"/>
      <c r="Z68" s="252"/>
      <c r="AA68" s="252"/>
      <c r="AB68" s="252"/>
      <c r="AC68" s="253"/>
      <c r="AD68" s="251"/>
      <c r="AE68" s="252"/>
      <c r="AF68" s="252"/>
      <c r="AG68" s="252"/>
      <c r="AH68" s="252"/>
      <c r="AI68" s="252"/>
      <c r="AJ68" s="252"/>
      <c r="AK68" s="252"/>
      <c r="AL68" s="252"/>
      <c r="AM68" s="252"/>
      <c r="AN68" s="252"/>
      <c r="AO68" s="252"/>
      <c r="AP68" s="252"/>
      <c r="AQ68" s="252"/>
      <c r="AR68" s="252"/>
      <c r="AS68" s="252"/>
      <c r="AT68" s="252"/>
      <c r="AU68" s="252"/>
      <c r="AV68" s="252"/>
      <c r="AW68" s="252"/>
      <c r="AX68" s="252"/>
      <c r="AY68" s="252"/>
      <c r="AZ68" s="252"/>
      <c r="BA68" s="253"/>
      <c r="ED68" s="24"/>
      <c r="EE68" s="7"/>
      <c r="EF68" s="7" t="s">
        <v>214</v>
      </c>
      <c r="EG68" s="2"/>
      <c r="EH68" s="2"/>
      <c r="EM68" s="7" t="s">
        <v>34</v>
      </c>
    </row>
    <row r="69" spans="1:143" ht="9.75" customHeight="1">
      <c r="A69" s="205"/>
      <c r="B69" s="206"/>
      <c r="C69" s="305" t="s">
        <v>226</v>
      </c>
      <c r="D69" s="306"/>
      <c r="E69" s="306"/>
      <c r="F69" s="241" t="str">
        <f>IF(OR(TRIM(stn)="",ISBLANK(new_email2)),"",new_email2)</f>
        <v/>
      </c>
      <c r="G69" s="242"/>
      <c r="H69" s="242"/>
      <c r="I69" s="242"/>
      <c r="J69" s="242"/>
      <c r="K69" s="242"/>
      <c r="L69" s="242"/>
      <c r="M69" s="242"/>
      <c r="N69" s="242"/>
      <c r="O69" s="242"/>
      <c r="P69" s="242"/>
      <c r="Q69" s="242"/>
      <c r="R69" s="242"/>
      <c r="S69" s="242"/>
      <c r="T69" s="242"/>
      <c r="U69" s="242"/>
      <c r="V69" s="242"/>
      <c r="W69" s="242"/>
      <c r="X69" s="242"/>
      <c r="Y69" s="242"/>
      <c r="Z69" s="242"/>
      <c r="AA69" s="242"/>
      <c r="AB69" s="242"/>
      <c r="AC69" s="243"/>
      <c r="AD69" s="241" t="str">
        <f>IF(OR(TRIM(stn)="",ISBLANK(old_email2)),"",old_email2)</f>
        <v/>
      </c>
      <c r="AE69" s="242"/>
      <c r="AF69" s="242"/>
      <c r="AG69" s="242"/>
      <c r="AH69" s="242"/>
      <c r="AI69" s="242"/>
      <c r="AJ69" s="242"/>
      <c r="AK69" s="242"/>
      <c r="AL69" s="242"/>
      <c r="AM69" s="242"/>
      <c r="AN69" s="242"/>
      <c r="AO69" s="242"/>
      <c r="AP69" s="242"/>
      <c r="AQ69" s="242"/>
      <c r="AR69" s="242"/>
      <c r="AS69" s="242"/>
      <c r="AT69" s="242"/>
      <c r="AU69" s="242"/>
      <c r="AV69" s="242"/>
      <c r="AW69" s="242"/>
      <c r="AX69" s="242"/>
      <c r="AY69" s="242"/>
      <c r="AZ69" s="242"/>
      <c r="BA69" s="243"/>
      <c r="ED69" s="24"/>
      <c r="EE69" s="7"/>
      <c r="EF69" s="7" t="s">
        <v>215</v>
      </c>
      <c r="EG69" s="2"/>
      <c r="EH69" s="2"/>
      <c r="EM69" s="7" t="s">
        <v>35</v>
      </c>
    </row>
    <row r="70" spans="1:143" ht="9.75" customHeight="1">
      <c r="A70" s="207"/>
      <c r="B70" s="208"/>
      <c r="C70" s="249"/>
      <c r="D70" s="250"/>
      <c r="E70" s="250"/>
      <c r="F70" s="254"/>
      <c r="G70" s="255"/>
      <c r="H70" s="255"/>
      <c r="I70" s="255"/>
      <c r="J70" s="255"/>
      <c r="K70" s="255"/>
      <c r="L70" s="255"/>
      <c r="M70" s="255"/>
      <c r="N70" s="255"/>
      <c r="O70" s="255"/>
      <c r="P70" s="255"/>
      <c r="Q70" s="255"/>
      <c r="R70" s="255"/>
      <c r="S70" s="255"/>
      <c r="T70" s="255"/>
      <c r="U70" s="255"/>
      <c r="V70" s="255"/>
      <c r="W70" s="255"/>
      <c r="X70" s="255"/>
      <c r="Y70" s="255"/>
      <c r="Z70" s="255"/>
      <c r="AA70" s="255"/>
      <c r="AB70" s="255"/>
      <c r="AC70" s="256"/>
      <c r="AD70" s="254"/>
      <c r="AE70" s="255"/>
      <c r="AF70" s="255"/>
      <c r="AG70" s="255"/>
      <c r="AH70" s="255"/>
      <c r="AI70" s="255"/>
      <c r="AJ70" s="255"/>
      <c r="AK70" s="255"/>
      <c r="AL70" s="255"/>
      <c r="AM70" s="255"/>
      <c r="AN70" s="255"/>
      <c r="AO70" s="255"/>
      <c r="AP70" s="255"/>
      <c r="AQ70" s="255"/>
      <c r="AR70" s="255"/>
      <c r="AS70" s="255"/>
      <c r="AT70" s="255"/>
      <c r="AU70" s="255"/>
      <c r="AV70" s="255"/>
      <c r="AW70" s="255"/>
      <c r="AX70" s="255"/>
      <c r="AY70" s="255"/>
      <c r="AZ70" s="255"/>
      <c r="BA70" s="256"/>
      <c r="ED70" s="24"/>
      <c r="EE70" s="7"/>
      <c r="EF70" s="7" t="s">
        <v>216</v>
      </c>
      <c r="EG70" s="2"/>
      <c r="EH70" s="2"/>
      <c r="EM70" s="7" t="s">
        <v>36</v>
      </c>
    </row>
    <row r="71" spans="1:143" ht="10.5" customHeight="1">
      <c r="A71" s="300" t="s">
        <v>170</v>
      </c>
      <c r="B71" s="301"/>
      <c r="C71" s="209" t="s">
        <v>136</v>
      </c>
      <c r="D71" s="210"/>
      <c r="E71" s="210"/>
      <c r="F71" s="273" t="str">
        <f>IF(ISBLANK(VLOOKUP("政令使用人",daisei,4,FALSE)),"",VLOOKUP("政令使用人",daisei,4,FALSE))</f>
        <v/>
      </c>
      <c r="G71" s="274"/>
      <c r="H71" s="274"/>
      <c r="I71" s="274"/>
      <c r="J71" s="274"/>
      <c r="K71" s="274"/>
      <c r="L71" s="274"/>
      <c r="M71" s="274"/>
      <c r="N71" s="274"/>
      <c r="O71" s="274"/>
      <c r="P71" s="274"/>
      <c r="Q71" s="274"/>
      <c r="R71" s="274"/>
      <c r="S71" s="274"/>
      <c r="T71" s="274"/>
      <c r="U71" s="274"/>
      <c r="V71" s="274"/>
      <c r="W71" s="274"/>
      <c r="X71" s="275"/>
      <c r="Y71" s="257" t="s">
        <v>401</v>
      </c>
      <c r="Z71" s="260" t="str">
        <f>LEFT(VLOOKUP("政令使用人",daisei,7,FALSE),1)</f>
        <v/>
      </c>
      <c r="AA71" s="261"/>
      <c r="AB71" s="261"/>
      <c r="AC71" s="262"/>
      <c r="AD71" s="273" t="str">
        <f>IF(ISBLANK(VLOOKUP("政令使用人",daisei,22,FALSE)),"",VLOOKUP("政令使用人",daisei,22,FALSE))</f>
        <v/>
      </c>
      <c r="AE71" s="274"/>
      <c r="AF71" s="274"/>
      <c r="AG71" s="274"/>
      <c r="AH71" s="274"/>
      <c r="AI71" s="274"/>
      <c r="AJ71" s="274"/>
      <c r="AK71" s="274"/>
      <c r="AL71" s="274"/>
      <c r="AM71" s="274"/>
      <c r="AN71" s="274"/>
      <c r="AO71" s="274"/>
      <c r="AP71" s="274"/>
      <c r="AQ71" s="274"/>
      <c r="AR71" s="274"/>
      <c r="AS71" s="274"/>
      <c r="AT71" s="274"/>
      <c r="AU71" s="274"/>
      <c r="AV71" s="275"/>
      <c r="AW71" s="257" t="s">
        <v>401</v>
      </c>
      <c r="AX71" s="260" t="str">
        <f>LEFT(VLOOKUP("政令使用人",daisei,25,FALSE),1)</f>
        <v/>
      </c>
      <c r="AY71" s="261"/>
      <c r="AZ71" s="261"/>
      <c r="BA71" s="262"/>
      <c r="ED71" s="24"/>
      <c r="EE71" s="7"/>
      <c r="EF71" s="7" t="s">
        <v>217</v>
      </c>
      <c r="EH71" s="2"/>
      <c r="EM71" s="7" t="s">
        <v>37</v>
      </c>
    </row>
    <row r="72" spans="1:143" ht="10.5" customHeight="1">
      <c r="A72" s="300"/>
      <c r="B72" s="301"/>
      <c r="C72" s="216" t="s">
        <v>163</v>
      </c>
      <c r="D72" s="215"/>
      <c r="E72" s="215"/>
      <c r="F72" s="217" t="str">
        <f>IF(ISBLANK(VLOOKUP("政令使用人",daisei,3,FALSE)),"",VLOOKUP("政令使用人",daisei,3,FALSE))</f>
        <v/>
      </c>
      <c r="G72" s="218"/>
      <c r="H72" s="218"/>
      <c r="I72" s="218"/>
      <c r="J72" s="218"/>
      <c r="K72" s="218"/>
      <c r="L72" s="218"/>
      <c r="M72" s="218"/>
      <c r="N72" s="218"/>
      <c r="O72" s="218"/>
      <c r="P72" s="218"/>
      <c r="Q72" s="218"/>
      <c r="R72" s="218"/>
      <c r="S72" s="218"/>
      <c r="T72" s="218"/>
      <c r="U72" s="218"/>
      <c r="V72" s="218"/>
      <c r="W72" s="218"/>
      <c r="X72" s="267"/>
      <c r="Y72" s="258"/>
      <c r="Z72" s="263"/>
      <c r="AA72" s="264"/>
      <c r="AB72" s="264"/>
      <c r="AC72" s="265"/>
      <c r="AD72" s="217" t="str">
        <f>IF(ISBLANK(VLOOKUP("政令使用人",daisei,21,FALSE)),"",VLOOKUP("政令使用人",daisei,21,FALSE))</f>
        <v/>
      </c>
      <c r="AE72" s="218"/>
      <c r="AF72" s="218"/>
      <c r="AG72" s="218"/>
      <c r="AH72" s="218"/>
      <c r="AI72" s="218"/>
      <c r="AJ72" s="218"/>
      <c r="AK72" s="218"/>
      <c r="AL72" s="218"/>
      <c r="AM72" s="218"/>
      <c r="AN72" s="218"/>
      <c r="AO72" s="218"/>
      <c r="AP72" s="218"/>
      <c r="AQ72" s="218"/>
      <c r="AR72" s="218"/>
      <c r="AS72" s="218"/>
      <c r="AT72" s="218"/>
      <c r="AU72" s="218"/>
      <c r="AV72" s="267"/>
      <c r="AW72" s="258"/>
      <c r="AX72" s="263"/>
      <c r="AY72" s="264"/>
      <c r="AZ72" s="264"/>
      <c r="BA72" s="265"/>
      <c r="ED72" s="24"/>
      <c r="EE72" s="7"/>
      <c r="EF72" s="7" t="s">
        <v>218</v>
      </c>
      <c r="EH72" s="2"/>
      <c r="EM72" s="7" t="s">
        <v>38</v>
      </c>
    </row>
    <row r="73" spans="1:143" ht="10.5" customHeight="1">
      <c r="A73" s="300"/>
      <c r="B73" s="301"/>
      <c r="C73" s="216"/>
      <c r="D73" s="215"/>
      <c r="E73" s="215"/>
      <c r="F73" s="220"/>
      <c r="G73" s="221"/>
      <c r="H73" s="221"/>
      <c r="I73" s="221"/>
      <c r="J73" s="221"/>
      <c r="K73" s="221"/>
      <c r="L73" s="221"/>
      <c r="M73" s="221"/>
      <c r="N73" s="221"/>
      <c r="O73" s="221"/>
      <c r="P73" s="221"/>
      <c r="Q73" s="221"/>
      <c r="R73" s="221"/>
      <c r="S73" s="221"/>
      <c r="T73" s="221"/>
      <c r="U73" s="221"/>
      <c r="V73" s="221"/>
      <c r="W73" s="221"/>
      <c r="X73" s="268"/>
      <c r="Y73" s="259"/>
      <c r="Z73" s="139"/>
      <c r="AA73" s="140"/>
      <c r="AB73" s="140"/>
      <c r="AC73" s="266"/>
      <c r="AD73" s="220"/>
      <c r="AE73" s="221"/>
      <c r="AF73" s="221"/>
      <c r="AG73" s="221"/>
      <c r="AH73" s="221"/>
      <c r="AI73" s="221"/>
      <c r="AJ73" s="221"/>
      <c r="AK73" s="221"/>
      <c r="AL73" s="221"/>
      <c r="AM73" s="221"/>
      <c r="AN73" s="221"/>
      <c r="AO73" s="221"/>
      <c r="AP73" s="221"/>
      <c r="AQ73" s="221"/>
      <c r="AR73" s="221"/>
      <c r="AS73" s="221"/>
      <c r="AT73" s="221"/>
      <c r="AU73" s="221"/>
      <c r="AV73" s="268"/>
      <c r="AW73" s="259"/>
      <c r="AX73" s="139"/>
      <c r="AY73" s="140"/>
      <c r="AZ73" s="140"/>
      <c r="BA73" s="266"/>
      <c r="ED73" s="24"/>
      <c r="EE73" s="7"/>
      <c r="EF73" s="7" t="s">
        <v>219</v>
      </c>
      <c r="EH73" s="2"/>
      <c r="EM73" s="7" t="s">
        <v>70</v>
      </c>
    </row>
    <row r="74" spans="1:143" ht="9" customHeight="1">
      <c r="A74" s="300"/>
      <c r="B74" s="301"/>
      <c r="C74" s="216" t="s">
        <v>143</v>
      </c>
      <c r="D74" s="215"/>
      <c r="E74" s="215"/>
      <c r="F74" s="269" t="str">
        <f>IF(ISBLANK(VLOOKUP("政令使用人",daisei,8,FALSE)),"",TEXT(VLOOKUP("政令使用人",daisei,8,FALSE),"ggg"))</f>
        <v/>
      </c>
      <c r="G74" s="270"/>
      <c r="H74" s="270"/>
      <c r="I74" s="270"/>
      <c r="J74" s="270"/>
      <c r="K74" s="270"/>
      <c r="L74" s="270"/>
      <c r="M74" s="270"/>
      <c r="N74" s="270"/>
      <c r="O74" s="129" t="str">
        <f>IF(ISBLANK(VLOOKUP("政令使用人",daisei,8,FALSE)),"",TEXT(VLOOKUP("政令使用人",daisei,8,FALSE),"e"))</f>
        <v/>
      </c>
      <c r="P74" s="129"/>
      <c r="Q74" s="129"/>
      <c r="R74" s="87" t="s">
        <v>402</v>
      </c>
      <c r="S74" s="87"/>
      <c r="T74" s="129" t="str">
        <f>IF(ISBLANK(VLOOKUP("政令使用人",daisei,8,FALSE)),"",MONTH(VLOOKUP("政令使用人",daisei,8,FALSE)))</f>
        <v/>
      </c>
      <c r="U74" s="129"/>
      <c r="V74" s="129"/>
      <c r="W74" s="87" t="s">
        <v>403</v>
      </c>
      <c r="X74" s="87"/>
      <c r="Y74" s="129" t="str">
        <f>IF(ISBLANK(VLOOKUP("政令使用人",daisei,8,FALSE)),"",DAY(VLOOKUP("政令使用人",daisei,8,FALSE)))</f>
        <v/>
      </c>
      <c r="Z74" s="129"/>
      <c r="AA74" s="129"/>
      <c r="AB74" s="87" t="s">
        <v>404</v>
      </c>
      <c r="AC74" s="276"/>
      <c r="AD74" s="269" t="str">
        <f>IF(ISBLANK(VLOOKUP("政令使用人",daisei,26,FALSE)),"",TEXT(VLOOKUP("政令使用人",daisei,26,FALSE),"ggg"))</f>
        <v/>
      </c>
      <c r="AE74" s="270"/>
      <c r="AF74" s="270"/>
      <c r="AG74" s="270"/>
      <c r="AH74" s="270"/>
      <c r="AI74" s="270"/>
      <c r="AJ74" s="270"/>
      <c r="AK74" s="270"/>
      <c r="AL74" s="270"/>
      <c r="AM74" s="129" t="str">
        <f>IF(ISBLANK(VLOOKUP("政令使用人",daisei,26,FALSE)),"",TEXT(VLOOKUP("政令使用人",daisei,26,FALSE),"e"))</f>
        <v/>
      </c>
      <c r="AN74" s="129"/>
      <c r="AO74" s="129"/>
      <c r="AP74" s="87" t="s">
        <v>402</v>
      </c>
      <c r="AQ74" s="87"/>
      <c r="AR74" s="129" t="str">
        <f>IF(ISBLANK(VLOOKUP("政令使用人",daisei,26,FALSE)),"",MONTH(VLOOKUP("政令使用人",daisei,26,FALSE)))</f>
        <v/>
      </c>
      <c r="AS74" s="129"/>
      <c r="AT74" s="129"/>
      <c r="AU74" s="87" t="s">
        <v>403</v>
      </c>
      <c r="AV74" s="87"/>
      <c r="AW74" s="129" t="str">
        <f>IF(ISBLANK(VLOOKUP("政令使用人",daisei,26,FALSE)),"",DAY(VLOOKUP("政令使用人",daisei,26,FALSE)))</f>
        <v/>
      </c>
      <c r="AX74" s="129"/>
      <c r="AY74" s="129"/>
      <c r="AZ74" s="87" t="s">
        <v>404</v>
      </c>
      <c r="BA74" s="276"/>
      <c r="ED74" s="24"/>
      <c r="EE74" s="7"/>
      <c r="EF74" s="7" t="s">
        <v>220</v>
      </c>
      <c r="EM74" s="7" t="s">
        <v>39</v>
      </c>
    </row>
    <row r="75" spans="1:143" ht="9" customHeight="1">
      <c r="A75" s="300"/>
      <c r="B75" s="301"/>
      <c r="C75" s="216"/>
      <c r="D75" s="215"/>
      <c r="E75" s="215"/>
      <c r="F75" s="271"/>
      <c r="G75" s="140"/>
      <c r="H75" s="140"/>
      <c r="I75" s="140"/>
      <c r="J75" s="140"/>
      <c r="K75" s="140"/>
      <c r="L75" s="140"/>
      <c r="M75" s="140"/>
      <c r="N75" s="140"/>
      <c r="O75" s="272"/>
      <c r="P75" s="272"/>
      <c r="Q75" s="272"/>
      <c r="R75" s="89"/>
      <c r="S75" s="89"/>
      <c r="T75" s="272"/>
      <c r="U75" s="272"/>
      <c r="V75" s="272"/>
      <c r="W75" s="89"/>
      <c r="X75" s="89"/>
      <c r="Y75" s="272"/>
      <c r="Z75" s="272"/>
      <c r="AA75" s="272"/>
      <c r="AB75" s="89"/>
      <c r="AC75" s="277"/>
      <c r="AD75" s="271"/>
      <c r="AE75" s="140"/>
      <c r="AF75" s="140"/>
      <c r="AG75" s="140"/>
      <c r="AH75" s="140"/>
      <c r="AI75" s="140"/>
      <c r="AJ75" s="140"/>
      <c r="AK75" s="140"/>
      <c r="AL75" s="140"/>
      <c r="AM75" s="272"/>
      <c r="AN75" s="272"/>
      <c r="AO75" s="272"/>
      <c r="AP75" s="89"/>
      <c r="AQ75" s="89"/>
      <c r="AR75" s="272"/>
      <c r="AS75" s="272"/>
      <c r="AT75" s="272"/>
      <c r="AU75" s="89"/>
      <c r="AV75" s="89"/>
      <c r="AW75" s="272"/>
      <c r="AX75" s="272"/>
      <c r="AY75" s="272"/>
      <c r="AZ75" s="89"/>
      <c r="BA75" s="277"/>
      <c r="ED75" s="24"/>
      <c r="EE75" s="7"/>
      <c r="EF75" s="7" t="s">
        <v>221</v>
      </c>
      <c r="EM75" s="7" t="s">
        <v>40</v>
      </c>
    </row>
    <row r="76" spans="1:143" ht="10.5" customHeight="1">
      <c r="A76" s="300"/>
      <c r="B76" s="301"/>
      <c r="C76" s="216" t="s">
        <v>145</v>
      </c>
      <c r="D76" s="215"/>
      <c r="E76" s="215"/>
      <c r="F76" s="82" t="s">
        <v>399</v>
      </c>
      <c r="G76" s="227"/>
      <c r="H76" s="228" t="str">
        <f>LEFT(VLOOKUP("政令使用人",daisei,12,FALSE),3)</f>
        <v/>
      </c>
      <c r="I76" s="228"/>
      <c r="J76" s="228"/>
      <c r="K76" s="228"/>
      <c r="L76" s="234" t="s">
        <v>400</v>
      </c>
      <c r="M76" s="234"/>
      <c r="N76" s="228" t="str">
        <f>RIGHT(VLOOKUP("政令使用人",daisei,12,FALSE),4)</f>
        <v/>
      </c>
      <c r="O76" s="228"/>
      <c r="P76" s="228"/>
      <c r="Q76" s="228"/>
      <c r="R76" s="228"/>
      <c r="S76" s="82"/>
      <c r="T76" s="82"/>
      <c r="U76" s="82"/>
      <c r="V76" s="82"/>
      <c r="W76" s="82"/>
      <c r="X76" s="82"/>
      <c r="Y76" s="82"/>
      <c r="Z76" s="82"/>
      <c r="AA76" s="82"/>
      <c r="AB76" s="82"/>
      <c r="AC76" s="224"/>
      <c r="AD76" s="82" t="s">
        <v>399</v>
      </c>
      <c r="AE76" s="227"/>
      <c r="AF76" s="228" t="str">
        <f>LEFT(VLOOKUP("政令使用人",daisei,30,FALSE),3)</f>
        <v/>
      </c>
      <c r="AG76" s="228"/>
      <c r="AH76" s="228"/>
      <c r="AI76" s="228"/>
      <c r="AJ76" s="234" t="s">
        <v>400</v>
      </c>
      <c r="AK76" s="234"/>
      <c r="AL76" s="228" t="str">
        <f>RIGHT(VLOOKUP("政令使用人",daisei,30,FALSE),4)</f>
        <v/>
      </c>
      <c r="AM76" s="228"/>
      <c r="AN76" s="228"/>
      <c r="AO76" s="228"/>
      <c r="AP76" s="228"/>
      <c r="AQ76" s="82"/>
      <c r="AR76" s="82"/>
      <c r="AS76" s="82"/>
      <c r="AT76" s="82"/>
      <c r="AU76" s="82"/>
      <c r="AV76" s="82"/>
      <c r="AW76" s="82"/>
      <c r="AX76" s="82"/>
      <c r="AY76" s="82"/>
      <c r="AZ76" s="82"/>
      <c r="BA76" s="224"/>
      <c r="ED76" s="24"/>
      <c r="EE76" s="7"/>
      <c r="EF76" s="7" t="s">
        <v>222</v>
      </c>
    </row>
    <row r="77" spans="1:143" ht="7.5" customHeight="1">
      <c r="A77" s="300"/>
      <c r="B77" s="301"/>
      <c r="C77" s="216"/>
      <c r="D77" s="215"/>
      <c r="E77" s="215"/>
      <c r="F77" s="229" t="str">
        <f>IF(ISBLANK(VLOOKUP("政令使用人",daisei,11,FALSE)),VLOOKUP("政令使用人",daisei,13,FALSE)&amp;VLOOKUP("政令使用人",daisei,14,FALSE)&amp;VLOOKUP("政令使用人",daisei,15,FALSE)&amp;VLOOKUP("政令使用人",daisei,16,FALSE)&amp;"　"&amp;VLOOKUP("政令使用人",daisei,17,FALSE),VLOOKUP("政令使用人",daisei,18,FALSE))</f>
        <v>　</v>
      </c>
      <c r="G77" s="184"/>
      <c r="H77" s="184"/>
      <c r="I77" s="184"/>
      <c r="J77" s="184"/>
      <c r="K77" s="184"/>
      <c r="L77" s="184"/>
      <c r="M77" s="184"/>
      <c r="N77" s="184"/>
      <c r="O77" s="184"/>
      <c r="P77" s="184"/>
      <c r="Q77" s="184"/>
      <c r="R77" s="184"/>
      <c r="S77" s="184"/>
      <c r="T77" s="184"/>
      <c r="U77" s="184"/>
      <c r="V77" s="184"/>
      <c r="W77" s="184"/>
      <c r="X77" s="184"/>
      <c r="Y77" s="184"/>
      <c r="Z77" s="184"/>
      <c r="AA77" s="184"/>
      <c r="AB77" s="184"/>
      <c r="AC77" s="230"/>
      <c r="AD77" s="229" t="str">
        <f>IF(ISBLANK(VLOOKUP("政令使用人",daisei,29,FALSE)),VLOOKUP("政令使用人",daisei,31,FALSE)&amp;VLOOKUP("政令使用人",daisei,32,FALSE)&amp;VLOOKUP("政令使用人",daisei,33,FALSE)&amp;VLOOKUP("政令使用人",daisei,34,FALSE)&amp;"　"&amp;VLOOKUP("政令使用人",daisei,35,FALSE),VLOOKUP("政令使用人",daisei,36,FALSE))</f>
        <v>　</v>
      </c>
      <c r="AE77" s="184"/>
      <c r="AF77" s="184"/>
      <c r="AG77" s="184"/>
      <c r="AH77" s="184"/>
      <c r="AI77" s="184"/>
      <c r="AJ77" s="184"/>
      <c r="AK77" s="184"/>
      <c r="AL77" s="184"/>
      <c r="AM77" s="184"/>
      <c r="AN77" s="184"/>
      <c r="AO77" s="184"/>
      <c r="AP77" s="184"/>
      <c r="AQ77" s="184"/>
      <c r="AR77" s="184"/>
      <c r="AS77" s="184"/>
      <c r="AT77" s="184"/>
      <c r="AU77" s="184"/>
      <c r="AV77" s="184"/>
      <c r="AW77" s="184"/>
      <c r="AX77" s="184"/>
      <c r="AY77" s="184"/>
      <c r="AZ77" s="184"/>
      <c r="BA77" s="230"/>
      <c r="ED77" s="24"/>
      <c r="EE77" s="7"/>
      <c r="EF77" s="7" t="s">
        <v>223</v>
      </c>
    </row>
    <row r="78" spans="1:143" ht="7.5" customHeight="1">
      <c r="A78" s="300"/>
      <c r="B78" s="301"/>
      <c r="C78" s="216"/>
      <c r="D78" s="215"/>
      <c r="E78" s="215"/>
      <c r="F78" s="229"/>
      <c r="G78" s="184"/>
      <c r="H78" s="184"/>
      <c r="I78" s="184"/>
      <c r="J78" s="184"/>
      <c r="K78" s="184"/>
      <c r="L78" s="184"/>
      <c r="M78" s="184"/>
      <c r="N78" s="184"/>
      <c r="O78" s="184"/>
      <c r="P78" s="184"/>
      <c r="Q78" s="184"/>
      <c r="R78" s="184"/>
      <c r="S78" s="184"/>
      <c r="T78" s="184"/>
      <c r="U78" s="184"/>
      <c r="V78" s="184"/>
      <c r="W78" s="184"/>
      <c r="X78" s="184"/>
      <c r="Y78" s="184"/>
      <c r="Z78" s="184"/>
      <c r="AA78" s="184"/>
      <c r="AB78" s="184"/>
      <c r="AC78" s="230"/>
      <c r="AD78" s="229"/>
      <c r="AE78" s="184"/>
      <c r="AF78" s="184"/>
      <c r="AG78" s="184"/>
      <c r="AH78" s="184"/>
      <c r="AI78" s="184"/>
      <c r="AJ78" s="184"/>
      <c r="AK78" s="184"/>
      <c r="AL78" s="184"/>
      <c r="AM78" s="184"/>
      <c r="AN78" s="184"/>
      <c r="AO78" s="184"/>
      <c r="AP78" s="184"/>
      <c r="AQ78" s="184"/>
      <c r="AR78" s="184"/>
      <c r="AS78" s="184"/>
      <c r="AT78" s="184"/>
      <c r="AU78" s="184"/>
      <c r="AV78" s="184"/>
      <c r="AW78" s="184"/>
      <c r="AX78" s="184"/>
      <c r="AY78" s="184"/>
      <c r="AZ78" s="184"/>
      <c r="BA78" s="230"/>
      <c r="ED78" s="24"/>
      <c r="EE78" s="7"/>
      <c r="EF78" s="7"/>
    </row>
    <row r="79" spans="1:143" ht="7.5" customHeight="1">
      <c r="A79" s="300"/>
      <c r="B79" s="301"/>
      <c r="C79" s="216"/>
      <c r="D79" s="215"/>
      <c r="E79" s="215"/>
      <c r="F79" s="229"/>
      <c r="G79" s="184"/>
      <c r="H79" s="184"/>
      <c r="I79" s="184"/>
      <c r="J79" s="184"/>
      <c r="K79" s="184"/>
      <c r="L79" s="184"/>
      <c r="M79" s="184"/>
      <c r="N79" s="184"/>
      <c r="O79" s="184"/>
      <c r="P79" s="184"/>
      <c r="Q79" s="184"/>
      <c r="R79" s="184"/>
      <c r="S79" s="184"/>
      <c r="T79" s="184"/>
      <c r="U79" s="184"/>
      <c r="V79" s="184"/>
      <c r="W79" s="184"/>
      <c r="X79" s="184"/>
      <c r="Y79" s="184"/>
      <c r="Z79" s="184"/>
      <c r="AA79" s="184"/>
      <c r="AB79" s="184"/>
      <c r="AC79" s="230"/>
      <c r="AD79" s="229"/>
      <c r="AE79" s="184"/>
      <c r="AF79" s="184"/>
      <c r="AG79" s="184"/>
      <c r="AH79" s="184"/>
      <c r="AI79" s="184"/>
      <c r="AJ79" s="184"/>
      <c r="AK79" s="184"/>
      <c r="AL79" s="184"/>
      <c r="AM79" s="184"/>
      <c r="AN79" s="184"/>
      <c r="AO79" s="184"/>
      <c r="AP79" s="184"/>
      <c r="AQ79" s="184"/>
      <c r="AR79" s="184"/>
      <c r="AS79" s="184"/>
      <c r="AT79" s="184"/>
      <c r="AU79" s="184"/>
      <c r="AV79" s="184"/>
      <c r="AW79" s="184"/>
      <c r="AX79" s="184"/>
      <c r="AY79" s="184"/>
      <c r="AZ79" s="184"/>
      <c r="BA79" s="230"/>
      <c r="ED79" s="24"/>
      <c r="EE79" s="7"/>
      <c r="EF79" s="7"/>
    </row>
    <row r="80" spans="1:143" ht="7.5" customHeight="1">
      <c r="A80" s="300"/>
      <c r="B80" s="301"/>
      <c r="C80" s="216"/>
      <c r="D80" s="215"/>
      <c r="E80" s="215"/>
      <c r="F80" s="220"/>
      <c r="G80" s="221"/>
      <c r="H80" s="221"/>
      <c r="I80" s="221"/>
      <c r="J80" s="221"/>
      <c r="K80" s="221"/>
      <c r="L80" s="221"/>
      <c r="M80" s="221"/>
      <c r="N80" s="221"/>
      <c r="O80" s="221"/>
      <c r="P80" s="221"/>
      <c r="Q80" s="221"/>
      <c r="R80" s="221"/>
      <c r="S80" s="221"/>
      <c r="T80" s="221"/>
      <c r="U80" s="221"/>
      <c r="V80" s="221"/>
      <c r="W80" s="221"/>
      <c r="X80" s="221"/>
      <c r="Y80" s="221"/>
      <c r="Z80" s="221"/>
      <c r="AA80" s="221"/>
      <c r="AB80" s="221"/>
      <c r="AC80" s="222"/>
      <c r="AD80" s="220"/>
      <c r="AE80" s="221"/>
      <c r="AF80" s="221"/>
      <c r="AG80" s="221"/>
      <c r="AH80" s="221"/>
      <c r="AI80" s="221"/>
      <c r="AJ80" s="221"/>
      <c r="AK80" s="221"/>
      <c r="AL80" s="221"/>
      <c r="AM80" s="221"/>
      <c r="AN80" s="221"/>
      <c r="AO80" s="221"/>
      <c r="AP80" s="221"/>
      <c r="AQ80" s="221"/>
      <c r="AR80" s="221"/>
      <c r="AS80" s="221"/>
      <c r="AT80" s="221"/>
      <c r="AU80" s="221"/>
      <c r="AV80" s="221"/>
      <c r="AW80" s="221"/>
      <c r="AX80" s="221"/>
      <c r="AY80" s="221"/>
      <c r="AZ80" s="221"/>
      <c r="BA80" s="222"/>
      <c r="ED80" s="24"/>
      <c r="EE80" s="7"/>
      <c r="EF80" s="7"/>
    </row>
    <row r="81" spans="1:136" ht="9" customHeight="1">
      <c r="A81" s="300"/>
      <c r="B81" s="301"/>
      <c r="C81" s="216" t="s">
        <v>140</v>
      </c>
      <c r="D81" s="215"/>
      <c r="E81" s="215"/>
      <c r="F81" s="232" t="str">
        <f>IF(ISBLANK(VLOOKUP("政令使用人",daisei,19,FALSE)),"",LEFT(VLOOKUP("政令使用人",daisei,19,FALSE),FIND("-",VLOOKUP("政令使用人",daisei,19,FALSE))-1))</f>
        <v/>
      </c>
      <c r="G81" s="232"/>
      <c r="H81" s="232"/>
      <c r="I81" s="232"/>
      <c r="J81" s="232"/>
      <c r="K81" s="232"/>
      <c r="L81" s="232"/>
      <c r="M81" s="113" t="s">
        <v>152</v>
      </c>
      <c r="N81" s="232" t="str">
        <f>IF(ISBLANK(VLOOKUP("政令使用人",daisei,19,FALSE)),"",LEFT(RIGHT(VLOOKUP("政令使用人",daisei,19,FALSE),LEN(VLOOKUP("政令使用人",daisei,19,FALSE))-FIND("-",VLOOKUP("政令使用人",daisei,19,FALSE))),FIND("-",RIGHT(VLOOKUP("政令使用人",daisei,19,FALSE),LEN(VLOOKUP("政令使用人",daisei,19,FALSE))-FIND("-",VLOOKUP("政令使用人",daisei,19,FALSE))))-1))</f>
        <v/>
      </c>
      <c r="O81" s="232"/>
      <c r="P81" s="232"/>
      <c r="Q81" s="232"/>
      <c r="R81" s="232"/>
      <c r="S81" s="232"/>
      <c r="T81" s="232"/>
      <c r="U81" s="113" t="s">
        <v>153</v>
      </c>
      <c r="V81" s="232" t="str">
        <f>IF(ISBLANK(VLOOKUP("政令使用人",daisei,19,FALSE)),"",RIGHT(RIGHT(VLOOKUP("政令使用人",daisei,19,FALSE),LEN(VLOOKUP("政令使用人",daisei,19,FALSE))-FIND("-",VLOOKUP("政令使用人",daisei,19,FALSE))),LEN(RIGHT(VLOOKUP("政令使用人",daisei,19,FALSE),LEN(VLOOKUP("政令使用人",daisei,19,FALSE))-FIND("-",VLOOKUP("政令使用人",daisei,19,FALSE))))-FIND("-",RIGHT(VLOOKUP("政令使用人",daisei,19,FALSE),LEN(VLOOKUP("政令使用人",daisei,19,FALSE))-FIND("-",VLOOKUP("政令使用人",daisei,19,FALSE))))))</f>
        <v/>
      </c>
      <c r="W81" s="232"/>
      <c r="X81" s="232"/>
      <c r="Y81" s="232"/>
      <c r="Z81" s="232"/>
      <c r="AA81" s="232"/>
      <c r="AB81" s="232"/>
      <c r="AC81" s="233"/>
      <c r="AD81" s="232" t="str">
        <f>IF(ISBLANK(VLOOKUP("政令使用人",daisei,37,FALSE)),"",LEFT(VLOOKUP("政令使用人",daisei,37,FALSE),FIND("-",VLOOKUP("政令使用人",daisei,37,FALSE))-1))</f>
        <v/>
      </c>
      <c r="AE81" s="232"/>
      <c r="AF81" s="232"/>
      <c r="AG81" s="232"/>
      <c r="AH81" s="232"/>
      <c r="AI81" s="232"/>
      <c r="AJ81" s="232"/>
      <c r="AK81" s="113" t="s">
        <v>152</v>
      </c>
      <c r="AL81" s="232" t="str">
        <f>IF(ISBLANK(VLOOKUP("政令使用人",daisei,37,FALSE)),"",LEFT(RIGHT(VLOOKUP("政令使用人",daisei,37,FALSE),LEN(VLOOKUP("政令使用人",daisei,37,FALSE))-FIND("-",VLOOKUP("政令使用人",daisei,37,FALSE))),FIND("-",RIGHT(VLOOKUP("政令使用人",daisei,37,FALSE),LEN(VLOOKUP("政令使用人",daisei,37,FALSE))-FIND("-",VLOOKUP("政令使用人",daisei,37,FALSE))))-1))</f>
        <v/>
      </c>
      <c r="AM81" s="232"/>
      <c r="AN81" s="232"/>
      <c r="AO81" s="232"/>
      <c r="AP81" s="232"/>
      <c r="AQ81" s="232"/>
      <c r="AR81" s="232"/>
      <c r="AS81" s="113" t="s">
        <v>153</v>
      </c>
      <c r="AT81" s="232" t="str">
        <f>IF(ISBLANK(VLOOKUP("政令使用人",daisei,37,FALSE)),"",RIGHT(RIGHT(VLOOKUP("政令使用人",daisei,37,FALSE),LEN(VLOOKUP("政令使用人",daisei,37,FALSE))-FIND("-",VLOOKUP("政令使用人",daisei,37,FALSE))),LEN(RIGHT(VLOOKUP("政令使用人",daisei,37,FALSE),LEN(VLOOKUP("政令使用人",daisei,37,FALSE))-FIND("-",VLOOKUP("政令使用人",daisei,37,FALSE))))-FIND("-",RIGHT(VLOOKUP("政令使用人",daisei,37,FALSE),LEN(VLOOKUP("政令使用人",daisei,37,FALSE))-FIND("-",VLOOKUP("政令使用人",daisei,37,FALSE))))))</f>
        <v/>
      </c>
      <c r="AU81" s="232"/>
      <c r="AV81" s="232"/>
      <c r="AW81" s="232"/>
      <c r="AX81" s="232"/>
      <c r="AY81" s="232"/>
      <c r="AZ81" s="232"/>
      <c r="BA81" s="233"/>
      <c r="ED81" s="24"/>
      <c r="EE81" s="7"/>
      <c r="EF81" s="7"/>
    </row>
    <row r="82" spans="1:136" ht="9" customHeight="1">
      <c r="A82" s="300"/>
      <c r="B82" s="301"/>
      <c r="C82" s="298"/>
      <c r="D82" s="299"/>
      <c r="E82" s="299"/>
      <c r="F82" s="232"/>
      <c r="G82" s="232"/>
      <c r="H82" s="232"/>
      <c r="I82" s="232"/>
      <c r="J82" s="232"/>
      <c r="K82" s="232"/>
      <c r="L82" s="232"/>
      <c r="M82" s="113"/>
      <c r="N82" s="232"/>
      <c r="O82" s="232"/>
      <c r="P82" s="232"/>
      <c r="Q82" s="232"/>
      <c r="R82" s="232"/>
      <c r="S82" s="232"/>
      <c r="T82" s="232"/>
      <c r="U82" s="113"/>
      <c r="V82" s="232"/>
      <c r="W82" s="232"/>
      <c r="X82" s="232"/>
      <c r="Y82" s="232"/>
      <c r="Z82" s="232"/>
      <c r="AA82" s="232"/>
      <c r="AB82" s="232"/>
      <c r="AC82" s="233"/>
      <c r="AD82" s="232"/>
      <c r="AE82" s="232"/>
      <c r="AF82" s="232"/>
      <c r="AG82" s="232"/>
      <c r="AH82" s="232"/>
      <c r="AI82" s="232"/>
      <c r="AJ82" s="232"/>
      <c r="AK82" s="113"/>
      <c r="AL82" s="232"/>
      <c r="AM82" s="232"/>
      <c r="AN82" s="232"/>
      <c r="AO82" s="232"/>
      <c r="AP82" s="232"/>
      <c r="AQ82" s="232"/>
      <c r="AR82" s="232"/>
      <c r="AS82" s="113"/>
      <c r="AT82" s="232"/>
      <c r="AU82" s="232"/>
      <c r="AV82" s="232"/>
      <c r="AW82" s="232"/>
      <c r="AX82" s="232"/>
      <c r="AY82" s="232"/>
      <c r="AZ82" s="232"/>
      <c r="BA82" s="233"/>
      <c r="ED82" s="24"/>
      <c r="EE82" s="7"/>
      <c r="EF82" s="7"/>
    </row>
    <row r="83" spans="1:136" ht="10.5" customHeight="1">
      <c r="A83" s="203" t="s">
        <v>171</v>
      </c>
      <c r="B83" s="204"/>
      <c r="C83" s="209" t="s">
        <v>136</v>
      </c>
      <c r="D83" s="210"/>
      <c r="E83" s="210"/>
      <c r="F83" s="273" t="str">
        <f>IF(ISBLANK(VLOOKUP("専任取引士1",sentori,4,FALSE)),"",VLOOKUP("専任取引士1",sentori,4,FALSE))</f>
        <v/>
      </c>
      <c r="G83" s="274"/>
      <c r="H83" s="274"/>
      <c r="I83" s="274"/>
      <c r="J83" s="274"/>
      <c r="K83" s="274"/>
      <c r="L83" s="274"/>
      <c r="M83" s="274"/>
      <c r="N83" s="274"/>
      <c r="O83" s="274"/>
      <c r="P83" s="274"/>
      <c r="Q83" s="274"/>
      <c r="R83" s="274"/>
      <c r="S83" s="274"/>
      <c r="T83" s="274"/>
      <c r="U83" s="274"/>
      <c r="V83" s="274"/>
      <c r="W83" s="274"/>
      <c r="X83" s="275"/>
      <c r="Y83" s="257" t="s">
        <v>144</v>
      </c>
      <c r="Z83" s="260" t="str">
        <f>LEFT(VLOOKUP("専任取引士1",sentori,7,FALSE),1)</f>
        <v/>
      </c>
      <c r="AA83" s="261"/>
      <c r="AB83" s="261"/>
      <c r="AC83" s="262"/>
      <c r="AD83" s="273" t="str">
        <f>IF(ISBLANK(VLOOKUP("専任取引士1",sentori,25,FALSE)),"",VLOOKUP("専任取引士1",sentori,25,FALSE))</f>
        <v/>
      </c>
      <c r="AE83" s="274"/>
      <c r="AF83" s="274"/>
      <c r="AG83" s="274"/>
      <c r="AH83" s="274"/>
      <c r="AI83" s="274"/>
      <c r="AJ83" s="274"/>
      <c r="AK83" s="274"/>
      <c r="AL83" s="274"/>
      <c r="AM83" s="274"/>
      <c r="AN83" s="274"/>
      <c r="AO83" s="274"/>
      <c r="AP83" s="274"/>
      <c r="AQ83" s="274"/>
      <c r="AR83" s="274"/>
      <c r="AS83" s="274"/>
      <c r="AT83" s="274"/>
      <c r="AU83" s="274"/>
      <c r="AV83" s="275"/>
      <c r="AW83" s="257" t="s">
        <v>144</v>
      </c>
      <c r="AX83" s="260" t="str">
        <f>LEFT(VLOOKUP("専任取引士1",sentori,28,FALSE),1)</f>
        <v/>
      </c>
      <c r="AY83" s="261"/>
      <c r="AZ83" s="261"/>
      <c r="BA83" s="262"/>
      <c r="ED83" s="24"/>
      <c r="EE83" s="7"/>
      <c r="EF83" s="7"/>
    </row>
    <row r="84" spans="1:136" ht="10.5" customHeight="1">
      <c r="A84" s="205"/>
      <c r="B84" s="206"/>
      <c r="C84" s="216" t="s">
        <v>163</v>
      </c>
      <c r="D84" s="215"/>
      <c r="E84" s="215"/>
      <c r="F84" s="217" t="str">
        <f>IF(ISBLANK(VLOOKUP("専任取引士1",sentori,3,FALSE)),"",VLOOKUP("専任取引士1",sentori,3,FALSE))</f>
        <v/>
      </c>
      <c r="G84" s="218"/>
      <c r="H84" s="218"/>
      <c r="I84" s="218"/>
      <c r="J84" s="218"/>
      <c r="K84" s="218"/>
      <c r="L84" s="218"/>
      <c r="M84" s="218"/>
      <c r="N84" s="218"/>
      <c r="O84" s="218"/>
      <c r="P84" s="218"/>
      <c r="Q84" s="218"/>
      <c r="R84" s="218"/>
      <c r="S84" s="218"/>
      <c r="T84" s="218"/>
      <c r="U84" s="218"/>
      <c r="V84" s="218"/>
      <c r="W84" s="218"/>
      <c r="X84" s="267"/>
      <c r="Y84" s="258"/>
      <c r="Z84" s="263"/>
      <c r="AA84" s="264"/>
      <c r="AB84" s="264"/>
      <c r="AC84" s="265"/>
      <c r="AD84" s="217" t="str">
        <f>IF(ISBLANK(VLOOKUP("専任取引士1",sentori,24,FALSE)),"",VLOOKUP("専任取引士1",sentori,24,FALSE))</f>
        <v/>
      </c>
      <c r="AE84" s="218"/>
      <c r="AF84" s="218"/>
      <c r="AG84" s="218"/>
      <c r="AH84" s="218"/>
      <c r="AI84" s="218"/>
      <c r="AJ84" s="218"/>
      <c r="AK84" s="218"/>
      <c r="AL84" s="218"/>
      <c r="AM84" s="218"/>
      <c r="AN84" s="218"/>
      <c r="AO84" s="218"/>
      <c r="AP84" s="218"/>
      <c r="AQ84" s="218"/>
      <c r="AR84" s="218"/>
      <c r="AS84" s="218"/>
      <c r="AT84" s="218"/>
      <c r="AU84" s="218"/>
      <c r="AV84" s="267"/>
      <c r="AW84" s="258"/>
      <c r="AX84" s="263"/>
      <c r="AY84" s="264"/>
      <c r="AZ84" s="264"/>
      <c r="BA84" s="265"/>
      <c r="ED84" s="24"/>
      <c r="EE84" s="7"/>
      <c r="EF84" s="7"/>
    </row>
    <row r="85" spans="1:136" ht="10.5" customHeight="1">
      <c r="A85" s="205"/>
      <c r="B85" s="206"/>
      <c r="C85" s="216"/>
      <c r="D85" s="215"/>
      <c r="E85" s="215"/>
      <c r="F85" s="220"/>
      <c r="G85" s="221"/>
      <c r="H85" s="221"/>
      <c r="I85" s="221"/>
      <c r="J85" s="221"/>
      <c r="K85" s="221"/>
      <c r="L85" s="221"/>
      <c r="M85" s="221"/>
      <c r="N85" s="221"/>
      <c r="O85" s="221"/>
      <c r="P85" s="221"/>
      <c r="Q85" s="221"/>
      <c r="R85" s="221"/>
      <c r="S85" s="221"/>
      <c r="T85" s="221"/>
      <c r="U85" s="221"/>
      <c r="V85" s="221"/>
      <c r="W85" s="221"/>
      <c r="X85" s="268"/>
      <c r="Y85" s="259"/>
      <c r="Z85" s="139"/>
      <c r="AA85" s="140"/>
      <c r="AB85" s="140"/>
      <c r="AC85" s="266"/>
      <c r="AD85" s="220"/>
      <c r="AE85" s="221"/>
      <c r="AF85" s="221"/>
      <c r="AG85" s="221"/>
      <c r="AH85" s="221"/>
      <c r="AI85" s="221"/>
      <c r="AJ85" s="221"/>
      <c r="AK85" s="221"/>
      <c r="AL85" s="221"/>
      <c r="AM85" s="221"/>
      <c r="AN85" s="221"/>
      <c r="AO85" s="221"/>
      <c r="AP85" s="221"/>
      <c r="AQ85" s="221"/>
      <c r="AR85" s="221"/>
      <c r="AS85" s="221"/>
      <c r="AT85" s="221"/>
      <c r="AU85" s="221"/>
      <c r="AV85" s="268"/>
      <c r="AW85" s="259"/>
      <c r="AX85" s="139"/>
      <c r="AY85" s="140"/>
      <c r="AZ85" s="140"/>
      <c r="BA85" s="266"/>
      <c r="ED85" s="24"/>
      <c r="EE85" s="7"/>
      <c r="EF85" s="7"/>
    </row>
    <row r="86" spans="1:136" ht="9" customHeight="1">
      <c r="A86" s="205"/>
      <c r="B86" s="206"/>
      <c r="C86" s="216" t="s">
        <v>143</v>
      </c>
      <c r="D86" s="215"/>
      <c r="E86" s="215"/>
      <c r="F86" s="269" t="str">
        <f>IF(ISBLANK(VLOOKUP("専任取引士1",sentori,8,FALSE)),"",TEXT(VLOOKUP("専任取引士1",sentori,8,FALSE),"ggg"))</f>
        <v/>
      </c>
      <c r="G86" s="270"/>
      <c r="H86" s="270"/>
      <c r="I86" s="270"/>
      <c r="J86" s="270"/>
      <c r="K86" s="270"/>
      <c r="L86" s="270"/>
      <c r="M86" s="270"/>
      <c r="N86" s="270"/>
      <c r="O86" s="129" t="str">
        <f>IF(ISBLANK(VLOOKUP("専任取引士1",sentori,8,FALSE)),"",TEXT(VLOOKUP("専任取引士1",sentori,8,FALSE),"e"))</f>
        <v/>
      </c>
      <c r="P86" s="129"/>
      <c r="Q86" s="129"/>
      <c r="R86" s="87" t="s">
        <v>44</v>
      </c>
      <c r="S86" s="87"/>
      <c r="T86" s="129" t="str">
        <f>IF(ISBLANK(VLOOKUP("専任取引士1",sentori,8,FALSE)),"",MONTH(VLOOKUP("専任取引士1",sentori,8,FALSE)))</f>
        <v/>
      </c>
      <c r="U86" s="129"/>
      <c r="V86" s="129"/>
      <c r="W86" s="87" t="s">
        <v>45</v>
      </c>
      <c r="X86" s="87"/>
      <c r="Y86" s="129" t="str">
        <f>IF(ISBLANK(VLOOKUP("専任取引士1",sentori,8,FALSE)),"",DAY(VLOOKUP("専任取引士1",sentori,8,FALSE)))</f>
        <v/>
      </c>
      <c r="Z86" s="129"/>
      <c r="AA86" s="129"/>
      <c r="AB86" s="87" t="s">
        <v>132</v>
      </c>
      <c r="AC86" s="276"/>
      <c r="AD86" s="269" t="str">
        <f>IF(ISBLANK(VLOOKUP("専任取引士1",sentori,29,FALSE)),"",TEXT(VLOOKUP("専任取引士1",sentori,29,FALSE),"ggg"))</f>
        <v/>
      </c>
      <c r="AE86" s="270"/>
      <c r="AF86" s="270"/>
      <c r="AG86" s="270"/>
      <c r="AH86" s="270"/>
      <c r="AI86" s="270"/>
      <c r="AJ86" s="270"/>
      <c r="AK86" s="270"/>
      <c r="AL86" s="270"/>
      <c r="AM86" s="129" t="str">
        <f>IF(ISBLANK(VLOOKUP("専任取引士1",sentori,29,FALSE)),"",TEXT(VLOOKUP("専任取引士1",sentori,29,FALSE),"e"))</f>
        <v/>
      </c>
      <c r="AN86" s="129"/>
      <c r="AO86" s="129"/>
      <c r="AP86" s="87" t="s">
        <v>44</v>
      </c>
      <c r="AQ86" s="87"/>
      <c r="AR86" s="129" t="str">
        <f>IF(ISBLANK(VLOOKUP("専任取引士1",sentori,29,FALSE)),"",MONTH(VLOOKUP("専任取引士1",sentori,29,FALSE)))</f>
        <v/>
      </c>
      <c r="AS86" s="129"/>
      <c r="AT86" s="129"/>
      <c r="AU86" s="87" t="s">
        <v>45</v>
      </c>
      <c r="AV86" s="87"/>
      <c r="AW86" s="129" t="str">
        <f>IF(ISBLANK(VLOOKUP("専任取引士1",sentori,29,FALSE)),"",DAY(VLOOKUP("専任取引士1",sentori,29,FALSE)))</f>
        <v/>
      </c>
      <c r="AX86" s="129"/>
      <c r="AY86" s="129"/>
      <c r="AZ86" s="87" t="s">
        <v>132</v>
      </c>
      <c r="BA86" s="276"/>
      <c r="ED86" s="24"/>
      <c r="EE86" s="2"/>
    </row>
    <row r="87" spans="1:136" ht="9" customHeight="1">
      <c r="A87" s="205"/>
      <c r="B87" s="206"/>
      <c r="C87" s="216"/>
      <c r="D87" s="215"/>
      <c r="E87" s="215"/>
      <c r="F87" s="271"/>
      <c r="G87" s="140"/>
      <c r="H87" s="140"/>
      <c r="I87" s="140"/>
      <c r="J87" s="140"/>
      <c r="K87" s="140"/>
      <c r="L87" s="140"/>
      <c r="M87" s="140"/>
      <c r="N87" s="140"/>
      <c r="O87" s="272"/>
      <c r="P87" s="272"/>
      <c r="Q87" s="272"/>
      <c r="R87" s="89"/>
      <c r="S87" s="89"/>
      <c r="T87" s="272"/>
      <c r="U87" s="272"/>
      <c r="V87" s="272"/>
      <c r="W87" s="89"/>
      <c r="X87" s="89"/>
      <c r="Y87" s="272"/>
      <c r="Z87" s="272"/>
      <c r="AA87" s="272"/>
      <c r="AB87" s="89"/>
      <c r="AC87" s="277"/>
      <c r="AD87" s="271"/>
      <c r="AE87" s="140"/>
      <c r="AF87" s="140"/>
      <c r="AG87" s="140"/>
      <c r="AH87" s="140"/>
      <c r="AI87" s="140"/>
      <c r="AJ87" s="140"/>
      <c r="AK87" s="140"/>
      <c r="AL87" s="140"/>
      <c r="AM87" s="272"/>
      <c r="AN87" s="272"/>
      <c r="AO87" s="272"/>
      <c r="AP87" s="89"/>
      <c r="AQ87" s="89"/>
      <c r="AR87" s="272"/>
      <c r="AS87" s="272"/>
      <c r="AT87" s="272"/>
      <c r="AU87" s="89"/>
      <c r="AV87" s="89"/>
      <c r="AW87" s="272"/>
      <c r="AX87" s="272"/>
      <c r="AY87" s="272"/>
      <c r="AZ87" s="89"/>
      <c r="BA87" s="277"/>
      <c r="ED87" s="24"/>
    </row>
    <row r="88" spans="1:136" ht="10.5" customHeight="1">
      <c r="A88" s="205"/>
      <c r="B88" s="206"/>
      <c r="C88" s="216" t="s">
        <v>145</v>
      </c>
      <c r="D88" s="215"/>
      <c r="E88" s="215"/>
      <c r="F88" s="311" t="s">
        <v>138</v>
      </c>
      <c r="G88" s="227"/>
      <c r="H88" s="228" t="str">
        <f>LEFT(VLOOKUP("専任取引士1",sentori,12,FALSE),3)</f>
        <v/>
      </c>
      <c r="I88" s="228"/>
      <c r="J88" s="228"/>
      <c r="K88" s="228"/>
      <c r="L88" s="234" t="s">
        <v>139</v>
      </c>
      <c r="M88" s="234"/>
      <c r="N88" s="228" t="str">
        <f>RIGHT(VLOOKUP("専任取引士1",sentori,12,FALSE),4)</f>
        <v/>
      </c>
      <c r="O88" s="228"/>
      <c r="P88" s="228"/>
      <c r="Q88" s="228"/>
      <c r="R88" s="228"/>
      <c r="S88" s="82"/>
      <c r="T88" s="82"/>
      <c r="U88" s="82"/>
      <c r="V88" s="82"/>
      <c r="W88" s="82"/>
      <c r="X88" s="82"/>
      <c r="Y88" s="82"/>
      <c r="Z88" s="82"/>
      <c r="AA88" s="82"/>
      <c r="AB88" s="82"/>
      <c r="AC88" s="224"/>
      <c r="AD88" s="311" t="s">
        <v>399</v>
      </c>
      <c r="AE88" s="227"/>
      <c r="AF88" s="228" t="str">
        <f>LEFT(VLOOKUP("専任取引士1",sentori,33,FALSE),3)</f>
        <v/>
      </c>
      <c r="AG88" s="228"/>
      <c r="AH88" s="228"/>
      <c r="AI88" s="228"/>
      <c r="AJ88" s="234" t="s">
        <v>400</v>
      </c>
      <c r="AK88" s="234"/>
      <c r="AL88" s="228" t="str">
        <f>RIGHT(VLOOKUP("専任取引士1",sentori,33,FALSE),4)</f>
        <v/>
      </c>
      <c r="AM88" s="228"/>
      <c r="AN88" s="228"/>
      <c r="AO88" s="228"/>
      <c r="AP88" s="228"/>
      <c r="AQ88" s="82"/>
      <c r="AR88" s="82"/>
      <c r="AS88" s="82"/>
      <c r="AT88" s="82"/>
      <c r="AU88" s="82"/>
      <c r="AV88" s="82"/>
      <c r="AW88" s="82"/>
      <c r="AX88" s="82"/>
      <c r="AY88" s="82"/>
      <c r="AZ88" s="82"/>
      <c r="BA88" s="224"/>
      <c r="ED88" s="24"/>
    </row>
    <row r="89" spans="1:136" ht="7.5" customHeight="1">
      <c r="A89" s="205"/>
      <c r="B89" s="206"/>
      <c r="C89" s="216"/>
      <c r="D89" s="215"/>
      <c r="E89" s="215"/>
      <c r="F89" s="229" t="str">
        <f>IF(ISBLANK(VLOOKUP("専任取引士1",sentori,11,FALSE)),VLOOKUP("専任取引士1",sentori,13,FALSE)&amp;VLOOKUP("専任取引士1",sentori,14,FALSE)&amp;VLOOKUP("専任取引士1",sentori,15,FALSE)&amp;VLOOKUP("専任取引士1",sentori,16,FALSE)&amp;"　"&amp;VLOOKUP("専任取引士1",sentori,17,FALSE),VLOOKUP("専任取引士1",sentori,18,FALSE))</f>
        <v>　</v>
      </c>
      <c r="G89" s="184"/>
      <c r="H89" s="184"/>
      <c r="I89" s="184"/>
      <c r="J89" s="184"/>
      <c r="K89" s="184"/>
      <c r="L89" s="184"/>
      <c r="M89" s="184"/>
      <c r="N89" s="184"/>
      <c r="O89" s="184"/>
      <c r="P89" s="184"/>
      <c r="Q89" s="184"/>
      <c r="R89" s="184"/>
      <c r="S89" s="184"/>
      <c r="T89" s="184"/>
      <c r="U89" s="184"/>
      <c r="V89" s="184"/>
      <c r="W89" s="184"/>
      <c r="X89" s="184"/>
      <c r="Y89" s="184"/>
      <c r="Z89" s="184"/>
      <c r="AA89" s="184"/>
      <c r="AB89" s="184"/>
      <c r="AC89" s="230"/>
      <c r="AD89" s="229" t="str">
        <f>IF(ISBLANK(VLOOKUP("専任取引士1",sentori,32,FALSE)),VLOOKUP("専任取引士1",sentori,34,FALSE)&amp;VLOOKUP("専任取引士1",sentori,35,FALSE)&amp;VLOOKUP("専任取引士1",sentori,36,FALSE)&amp;VLOOKUP("専任取引士1",sentori,37,FALSE)&amp;"　"&amp;VLOOKUP("専任取引士1",sentori,38,FALSE),VLOOKUP("専任取引士1",sentori,39,FALSE))</f>
        <v>　</v>
      </c>
      <c r="AE89" s="184"/>
      <c r="AF89" s="184"/>
      <c r="AG89" s="184"/>
      <c r="AH89" s="184"/>
      <c r="AI89" s="184"/>
      <c r="AJ89" s="184"/>
      <c r="AK89" s="184"/>
      <c r="AL89" s="184"/>
      <c r="AM89" s="184"/>
      <c r="AN89" s="184"/>
      <c r="AO89" s="184"/>
      <c r="AP89" s="184"/>
      <c r="AQ89" s="184"/>
      <c r="AR89" s="184"/>
      <c r="AS89" s="184"/>
      <c r="AT89" s="184"/>
      <c r="AU89" s="184"/>
      <c r="AV89" s="184"/>
      <c r="AW89" s="184"/>
      <c r="AX89" s="184"/>
      <c r="AY89" s="184"/>
      <c r="AZ89" s="184"/>
      <c r="BA89" s="230"/>
      <c r="ED89" s="24"/>
    </row>
    <row r="90" spans="1:136" ht="7.5" customHeight="1">
      <c r="A90" s="205"/>
      <c r="B90" s="206"/>
      <c r="C90" s="216"/>
      <c r="D90" s="215"/>
      <c r="E90" s="215"/>
      <c r="F90" s="229"/>
      <c r="G90" s="184"/>
      <c r="H90" s="184"/>
      <c r="I90" s="184"/>
      <c r="J90" s="184"/>
      <c r="K90" s="184"/>
      <c r="L90" s="184"/>
      <c r="M90" s="184"/>
      <c r="N90" s="184"/>
      <c r="O90" s="184"/>
      <c r="P90" s="184"/>
      <c r="Q90" s="184"/>
      <c r="R90" s="184"/>
      <c r="S90" s="184"/>
      <c r="T90" s="184"/>
      <c r="U90" s="184"/>
      <c r="V90" s="184"/>
      <c r="W90" s="184"/>
      <c r="X90" s="184"/>
      <c r="Y90" s="184"/>
      <c r="Z90" s="184"/>
      <c r="AA90" s="184"/>
      <c r="AB90" s="184"/>
      <c r="AC90" s="230"/>
      <c r="AD90" s="229"/>
      <c r="AE90" s="184"/>
      <c r="AF90" s="184"/>
      <c r="AG90" s="184"/>
      <c r="AH90" s="184"/>
      <c r="AI90" s="184"/>
      <c r="AJ90" s="184"/>
      <c r="AK90" s="184"/>
      <c r="AL90" s="184"/>
      <c r="AM90" s="184"/>
      <c r="AN90" s="184"/>
      <c r="AO90" s="184"/>
      <c r="AP90" s="184"/>
      <c r="AQ90" s="184"/>
      <c r="AR90" s="184"/>
      <c r="AS90" s="184"/>
      <c r="AT90" s="184"/>
      <c r="AU90" s="184"/>
      <c r="AV90" s="184"/>
      <c r="AW90" s="184"/>
      <c r="AX90" s="184"/>
      <c r="AY90" s="184"/>
      <c r="AZ90" s="184"/>
      <c r="BA90" s="230"/>
      <c r="ED90" s="24"/>
    </row>
    <row r="91" spans="1:136" ht="7.5" customHeight="1">
      <c r="A91" s="205"/>
      <c r="B91" s="206"/>
      <c r="C91" s="216"/>
      <c r="D91" s="215"/>
      <c r="E91" s="215"/>
      <c r="F91" s="229"/>
      <c r="G91" s="184"/>
      <c r="H91" s="184"/>
      <c r="I91" s="184"/>
      <c r="J91" s="184"/>
      <c r="K91" s="184"/>
      <c r="L91" s="184"/>
      <c r="M91" s="184"/>
      <c r="N91" s="184"/>
      <c r="O91" s="184"/>
      <c r="P91" s="184"/>
      <c r="Q91" s="184"/>
      <c r="R91" s="184"/>
      <c r="S91" s="184"/>
      <c r="T91" s="184"/>
      <c r="U91" s="184"/>
      <c r="V91" s="184"/>
      <c r="W91" s="184"/>
      <c r="X91" s="184"/>
      <c r="Y91" s="184"/>
      <c r="Z91" s="184"/>
      <c r="AA91" s="184"/>
      <c r="AB91" s="184"/>
      <c r="AC91" s="230"/>
      <c r="AD91" s="229"/>
      <c r="AE91" s="184"/>
      <c r="AF91" s="184"/>
      <c r="AG91" s="184"/>
      <c r="AH91" s="184"/>
      <c r="AI91" s="184"/>
      <c r="AJ91" s="184"/>
      <c r="AK91" s="184"/>
      <c r="AL91" s="184"/>
      <c r="AM91" s="184"/>
      <c r="AN91" s="184"/>
      <c r="AO91" s="184"/>
      <c r="AP91" s="184"/>
      <c r="AQ91" s="184"/>
      <c r="AR91" s="184"/>
      <c r="AS91" s="184"/>
      <c r="AT91" s="184"/>
      <c r="AU91" s="184"/>
      <c r="AV91" s="184"/>
      <c r="AW91" s="184"/>
      <c r="AX91" s="184"/>
      <c r="AY91" s="184"/>
      <c r="AZ91" s="184"/>
      <c r="BA91" s="230"/>
      <c r="ED91" s="24"/>
    </row>
    <row r="92" spans="1:136" ht="7.5" customHeight="1">
      <c r="A92" s="205"/>
      <c r="B92" s="206"/>
      <c r="C92" s="216"/>
      <c r="D92" s="215"/>
      <c r="E92" s="215"/>
      <c r="F92" s="220"/>
      <c r="G92" s="221"/>
      <c r="H92" s="221"/>
      <c r="I92" s="221"/>
      <c r="J92" s="221"/>
      <c r="K92" s="221"/>
      <c r="L92" s="221"/>
      <c r="M92" s="221"/>
      <c r="N92" s="221"/>
      <c r="O92" s="221"/>
      <c r="P92" s="221"/>
      <c r="Q92" s="221"/>
      <c r="R92" s="221"/>
      <c r="S92" s="221"/>
      <c r="T92" s="221"/>
      <c r="U92" s="221"/>
      <c r="V92" s="221"/>
      <c r="W92" s="221"/>
      <c r="X92" s="221"/>
      <c r="Y92" s="221"/>
      <c r="Z92" s="221"/>
      <c r="AA92" s="221"/>
      <c r="AB92" s="221"/>
      <c r="AC92" s="222"/>
      <c r="AD92" s="220"/>
      <c r="AE92" s="221"/>
      <c r="AF92" s="221"/>
      <c r="AG92" s="221"/>
      <c r="AH92" s="221"/>
      <c r="AI92" s="221"/>
      <c r="AJ92" s="221"/>
      <c r="AK92" s="221"/>
      <c r="AL92" s="221"/>
      <c r="AM92" s="221"/>
      <c r="AN92" s="221"/>
      <c r="AO92" s="221"/>
      <c r="AP92" s="221"/>
      <c r="AQ92" s="221"/>
      <c r="AR92" s="221"/>
      <c r="AS92" s="221"/>
      <c r="AT92" s="221"/>
      <c r="AU92" s="221"/>
      <c r="AV92" s="221"/>
      <c r="AW92" s="221"/>
      <c r="AX92" s="221"/>
      <c r="AY92" s="221"/>
      <c r="AZ92" s="221"/>
      <c r="BA92" s="222"/>
      <c r="ED92" s="24"/>
    </row>
    <row r="93" spans="1:136" ht="9" customHeight="1">
      <c r="A93" s="205"/>
      <c r="B93" s="206"/>
      <c r="C93" s="231" t="s">
        <v>140</v>
      </c>
      <c r="D93" s="215"/>
      <c r="E93" s="215"/>
      <c r="F93" s="293" t="str">
        <f>IF(ISBLANK(VLOOKUP("専任取引士1",sentori,19,FALSE)),"",LEFT(VLOOKUP("専任取引士1",sentori,19,FALSE),FIND("-",VLOOKUP("専任取引士1",sentori,19,FALSE))-1))</f>
        <v/>
      </c>
      <c r="G93" s="232"/>
      <c r="H93" s="232"/>
      <c r="I93" s="232"/>
      <c r="J93" s="232"/>
      <c r="K93" s="232"/>
      <c r="L93" s="232"/>
      <c r="M93" s="113" t="s">
        <v>152</v>
      </c>
      <c r="N93" s="232" t="str">
        <f>IF(ISBLANK(VLOOKUP("専任取引士1",sentori,19,FALSE)),"",LEFT(RIGHT(VLOOKUP("専任取引士1",sentori,19,FALSE),LEN(VLOOKUP("専任取引士1",sentori,19,FALSE))-FIND("-",VLOOKUP("専任取引士1",sentori,19,FALSE))),FIND("-",RIGHT(VLOOKUP("専任取引士1",sentori,19,FALSE),LEN(VLOOKUP("専任取引士1",sentori,19,FALSE))-FIND("-",VLOOKUP("専任取引士1",sentori,19,FALSE))))-1))</f>
        <v/>
      </c>
      <c r="O93" s="232"/>
      <c r="P93" s="232"/>
      <c r="Q93" s="232"/>
      <c r="R93" s="232"/>
      <c r="S93" s="232"/>
      <c r="T93" s="232"/>
      <c r="U93" s="113" t="s">
        <v>153</v>
      </c>
      <c r="V93" s="232" t="str">
        <f>IF(ISBLANK(VLOOKUP("専任取引士1",sentori,19,FALSE)),"",RIGHT(RIGHT(VLOOKUP("専任取引士1",sentori,19,FALSE),LEN(VLOOKUP("専任取引士1",sentori,19,FALSE))-FIND("-",VLOOKUP("専任取引士1",sentori,19,FALSE))),LEN(RIGHT(VLOOKUP("専任取引士1",sentori,19,FALSE),LEN(VLOOKUP("専任取引士1",sentori,19,FALSE))-FIND("-",VLOOKUP("専任取引士1",sentori,19,FALSE))))-FIND("-",RIGHT(VLOOKUP("専任取引士1",sentori,19,FALSE),LEN(VLOOKUP("専任取引士1",sentori,19,FALSE))-FIND("-",VLOOKUP("専任取引士1",sentori,19,FALSE))))))</f>
        <v/>
      </c>
      <c r="W93" s="232"/>
      <c r="X93" s="232"/>
      <c r="Y93" s="232"/>
      <c r="Z93" s="232"/>
      <c r="AA93" s="232"/>
      <c r="AB93" s="232"/>
      <c r="AC93" s="233"/>
      <c r="AD93" s="293" t="str">
        <f>IF(ISBLANK(VLOOKUP("専任取引士1",sentori,40,FALSE)),"",LEFT(VLOOKUP("専任取引士1",sentori,40,FALSE),FIND("-",VLOOKUP("専任取引士1",sentori,40,FALSE))-1))</f>
        <v/>
      </c>
      <c r="AE93" s="232"/>
      <c r="AF93" s="232"/>
      <c r="AG93" s="232"/>
      <c r="AH93" s="232"/>
      <c r="AI93" s="232"/>
      <c r="AJ93" s="232"/>
      <c r="AK93" s="113" t="s">
        <v>152</v>
      </c>
      <c r="AL93" s="232" t="str">
        <f>IF(ISBLANK(VLOOKUP("専任取引士1",sentori,40,FALSE)),"",LEFT(RIGHT(VLOOKUP("専任取引士1",sentori,40,FALSE),LEN(VLOOKUP("専任取引士1",sentori,40,FALSE))-FIND("-",VLOOKUP("専任取引士1",sentori,40,FALSE))),FIND("-",RIGHT(VLOOKUP("専任取引士1",sentori,40,FALSE),LEN(VLOOKUP("専任取引士1",sentori,40,FALSE))-FIND("-",VLOOKUP("専任取引士1",sentori,40,FALSE))))-1))</f>
        <v/>
      </c>
      <c r="AM93" s="232"/>
      <c r="AN93" s="232"/>
      <c r="AO93" s="232"/>
      <c r="AP93" s="232"/>
      <c r="AQ93" s="232"/>
      <c r="AR93" s="232"/>
      <c r="AS93" s="113" t="s">
        <v>153</v>
      </c>
      <c r="AT93" s="232" t="str">
        <f>IF(ISBLANK(VLOOKUP("専任取引士1",sentori,40,FALSE)),"",RIGHT(RIGHT(VLOOKUP("専任取引士1",sentori,40,FALSE),LEN(VLOOKUP("専任取引士1",sentori,40,FALSE))-FIND("-",VLOOKUP("専任取引士1",sentori,40,FALSE))),LEN(RIGHT(VLOOKUP("専任取引士1",sentori,40,FALSE),LEN(VLOOKUP("専任取引士1",sentori,40,FALSE))-FIND("-",VLOOKUP("専任取引士1",sentori,40,FALSE))))-FIND("-",RIGHT(VLOOKUP("専任取引士1",sentori,40,FALSE),LEN(VLOOKUP("専任取引士1",sentori,40,FALSE))-FIND("-",VLOOKUP("専任取引士1",sentori,40,FALSE))))))</f>
        <v/>
      </c>
      <c r="AU93" s="232"/>
      <c r="AV93" s="232"/>
      <c r="AW93" s="232"/>
      <c r="AX93" s="232"/>
      <c r="AY93" s="232"/>
      <c r="AZ93" s="232"/>
      <c r="BA93" s="233"/>
      <c r="ED93" s="24"/>
    </row>
    <row r="94" spans="1:136" ht="9" customHeight="1">
      <c r="A94" s="205"/>
      <c r="B94" s="206"/>
      <c r="C94" s="231"/>
      <c r="D94" s="215"/>
      <c r="E94" s="215"/>
      <c r="F94" s="293"/>
      <c r="G94" s="232"/>
      <c r="H94" s="232"/>
      <c r="I94" s="232"/>
      <c r="J94" s="232"/>
      <c r="K94" s="232"/>
      <c r="L94" s="232"/>
      <c r="M94" s="113"/>
      <c r="N94" s="232"/>
      <c r="O94" s="232"/>
      <c r="P94" s="232"/>
      <c r="Q94" s="232"/>
      <c r="R94" s="232"/>
      <c r="S94" s="232"/>
      <c r="T94" s="232"/>
      <c r="U94" s="113"/>
      <c r="V94" s="232"/>
      <c r="W94" s="232"/>
      <c r="X94" s="232"/>
      <c r="Y94" s="232"/>
      <c r="Z94" s="232"/>
      <c r="AA94" s="232"/>
      <c r="AB94" s="232"/>
      <c r="AC94" s="233"/>
      <c r="AD94" s="293"/>
      <c r="AE94" s="232"/>
      <c r="AF94" s="232"/>
      <c r="AG94" s="232"/>
      <c r="AH94" s="232"/>
      <c r="AI94" s="232"/>
      <c r="AJ94" s="232"/>
      <c r="AK94" s="113"/>
      <c r="AL94" s="232"/>
      <c r="AM94" s="232"/>
      <c r="AN94" s="232"/>
      <c r="AO94" s="232"/>
      <c r="AP94" s="232"/>
      <c r="AQ94" s="232"/>
      <c r="AR94" s="232"/>
      <c r="AS94" s="113"/>
      <c r="AT94" s="232"/>
      <c r="AU94" s="232"/>
      <c r="AV94" s="232"/>
      <c r="AW94" s="232"/>
      <c r="AX94" s="232"/>
      <c r="AY94" s="232"/>
      <c r="AZ94" s="232"/>
      <c r="BA94" s="233"/>
      <c r="ED94" s="24"/>
    </row>
    <row r="95" spans="1:136" ht="9" customHeight="1">
      <c r="A95" s="205"/>
      <c r="B95" s="206"/>
      <c r="C95" s="288" t="s">
        <v>146</v>
      </c>
      <c r="D95" s="289"/>
      <c r="E95" s="290"/>
      <c r="F95" s="312" t="s">
        <v>152</v>
      </c>
      <c r="G95" s="264" t="str">
        <f>IF(ISBLANK(VLOOKUP("専任取引士1",sentori,20,FALSE)),"",VLOOKUP("専任取引士1",sentori,20,FALSE))</f>
        <v/>
      </c>
      <c r="H95" s="264"/>
      <c r="I95" s="264"/>
      <c r="J95" s="264"/>
      <c r="K95" s="264"/>
      <c r="L95" s="264"/>
      <c r="M95" s="264"/>
      <c r="N95" s="264"/>
      <c r="O95" s="264"/>
      <c r="P95" s="264"/>
      <c r="Q95" s="162" t="s">
        <v>153</v>
      </c>
      <c r="R95" s="76" t="s">
        <v>134</v>
      </c>
      <c r="S95" s="315"/>
      <c r="T95" s="129" t="str">
        <f>IF(ISBLANK(VLOOKUP("専任取引士1",sentori,21,FALSE)),"",VLOOKUP("専任取引士1",sentori,21,FALSE))</f>
        <v/>
      </c>
      <c r="U95" s="129"/>
      <c r="V95" s="129"/>
      <c r="W95" s="129"/>
      <c r="X95" s="129"/>
      <c r="Y95" s="129"/>
      <c r="Z95" s="129"/>
      <c r="AA95" s="129"/>
      <c r="AB95" s="76" t="s">
        <v>135</v>
      </c>
      <c r="AC95" s="316"/>
      <c r="AD95" s="312" t="s">
        <v>152</v>
      </c>
      <c r="AE95" s="264" t="str">
        <f>IF(ISBLANK(VLOOKUP("専任取引士1",sentori,41,FALSE)),"",VLOOKUP("専任取引士1",sentori,41,FALSE))</f>
        <v/>
      </c>
      <c r="AF95" s="264"/>
      <c r="AG95" s="264"/>
      <c r="AH95" s="264"/>
      <c r="AI95" s="264"/>
      <c r="AJ95" s="264"/>
      <c r="AK95" s="264"/>
      <c r="AL95" s="264"/>
      <c r="AM95" s="264"/>
      <c r="AN95" s="264"/>
      <c r="AO95" s="162" t="s">
        <v>153</v>
      </c>
      <c r="AP95" s="76" t="s">
        <v>405</v>
      </c>
      <c r="AQ95" s="315"/>
      <c r="AR95" s="129" t="str">
        <f>IF(ISBLANK(VLOOKUP("専任取引士1",sentori,42,FALSE)),"",VLOOKUP("専任取引士1",sentori,42,FALSE))</f>
        <v/>
      </c>
      <c r="AS95" s="129"/>
      <c r="AT95" s="129"/>
      <c r="AU95" s="129"/>
      <c r="AV95" s="129"/>
      <c r="AW95" s="129"/>
      <c r="AX95" s="129"/>
      <c r="AY95" s="129"/>
      <c r="AZ95" s="76" t="s">
        <v>406</v>
      </c>
      <c r="BA95" s="316"/>
      <c r="ED95" s="24"/>
    </row>
    <row r="96" spans="1:136" ht="9" customHeight="1">
      <c r="A96" s="205"/>
      <c r="B96" s="206"/>
      <c r="C96" s="291"/>
      <c r="D96" s="282"/>
      <c r="E96" s="292"/>
      <c r="F96" s="313"/>
      <c r="G96" s="140"/>
      <c r="H96" s="140"/>
      <c r="I96" s="140"/>
      <c r="J96" s="140"/>
      <c r="K96" s="140"/>
      <c r="L96" s="140"/>
      <c r="M96" s="140"/>
      <c r="N96" s="140"/>
      <c r="O96" s="140"/>
      <c r="P96" s="140"/>
      <c r="Q96" s="314"/>
      <c r="R96" s="314"/>
      <c r="S96" s="314"/>
      <c r="T96" s="272"/>
      <c r="U96" s="272"/>
      <c r="V96" s="272"/>
      <c r="W96" s="272"/>
      <c r="X96" s="272"/>
      <c r="Y96" s="272"/>
      <c r="Z96" s="272"/>
      <c r="AA96" s="272"/>
      <c r="AB96" s="317"/>
      <c r="AC96" s="318"/>
      <c r="AD96" s="313"/>
      <c r="AE96" s="140"/>
      <c r="AF96" s="140"/>
      <c r="AG96" s="140"/>
      <c r="AH96" s="140"/>
      <c r="AI96" s="140"/>
      <c r="AJ96" s="140"/>
      <c r="AK96" s="140"/>
      <c r="AL96" s="140"/>
      <c r="AM96" s="140"/>
      <c r="AN96" s="140"/>
      <c r="AO96" s="314"/>
      <c r="AP96" s="314"/>
      <c r="AQ96" s="314"/>
      <c r="AR96" s="272"/>
      <c r="AS96" s="272"/>
      <c r="AT96" s="272"/>
      <c r="AU96" s="272"/>
      <c r="AV96" s="272"/>
      <c r="AW96" s="272"/>
      <c r="AX96" s="272"/>
      <c r="AY96" s="272"/>
      <c r="AZ96" s="317"/>
      <c r="BA96" s="318"/>
      <c r="ED96" s="24"/>
    </row>
    <row r="97" spans="1:134" ht="11.25" customHeight="1">
      <c r="A97" s="205"/>
      <c r="B97" s="206"/>
      <c r="C97" s="214" t="s">
        <v>183</v>
      </c>
      <c r="D97" s="215"/>
      <c r="E97" s="215"/>
      <c r="F97" s="269" t="str">
        <f>IF(ISBLANK(VLOOKUP("専任取引士1",sentori,22,FALSE)),"",TEXT(VLOOKUP("専任取引士1",sentori,22,FALSE),"ggg"))</f>
        <v/>
      </c>
      <c r="G97" s="270"/>
      <c r="H97" s="270"/>
      <c r="I97" s="270"/>
      <c r="J97" s="270"/>
      <c r="K97" s="270"/>
      <c r="L97" s="270"/>
      <c r="M97" s="270"/>
      <c r="N97" s="270"/>
      <c r="O97" s="129" t="str">
        <f>IF(ISBLANK(VLOOKUP("専任取引士1",sentori,22,FALSE)),"",TEXT(VLOOKUP("専任取引士1",sentori,22,FALSE),"e"))</f>
        <v/>
      </c>
      <c r="P97" s="129"/>
      <c r="Q97" s="129"/>
      <c r="R97" s="73" t="s">
        <v>44</v>
      </c>
      <c r="S97" s="73"/>
      <c r="T97" s="129" t="str">
        <f>IF(ISBLANK(VLOOKUP("専任取引士1",sentori,22,FALSE)),"",MONTH(VLOOKUP("専任取引士1",sentori,22,FALSE)))</f>
        <v/>
      </c>
      <c r="U97" s="129"/>
      <c r="V97" s="129"/>
      <c r="W97" s="73" t="s">
        <v>45</v>
      </c>
      <c r="X97" s="73"/>
      <c r="Y97" s="129" t="str">
        <f>IF(ISBLANK(VLOOKUP("専任取引士1",sentori,22,FALSE)),"",DAY(VLOOKUP("専任取引士1",sentori,22,FALSE)))</f>
        <v/>
      </c>
      <c r="Z97" s="129"/>
      <c r="AA97" s="129"/>
      <c r="AB97" s="73" t="s">
        <v>132</v>
      </c>
      <c r="AC97" s="322"/>
      <c r="AD97" s="269" t="str">
        <f>IF(ISBLANK(VLOOKUP("専任取引士1",sentori,43,FALSE)),"",TEXT(VLOOKUP("専任取引士1",sentori,43,FALSE),"ggg"))</f>
        <v/>
      </c>
      <c r="AE97" s="270"/>
      <c r="AF97" s="270"/>
      <c r="AG97" s="270"/>
      <c r="AH97" s="270"/>
      <c r="AI97" s="270"/>
      <c r="AJ97" s="270"/>
      <c r="AK97" s="270"/>
      <c r="AL97" s="270"/>
      <c r="AM97" s="129" t="str">
        <f>IF(ISBLANK(VLOOKUP("専任取引士1",sentori,43,FALSE)),"",TEXT(VLOOKUP("専任取引士1",sentori,43,FALSE),"e"))</f>
        <v/>
      </c>
      <c r="AN97" s="129"/>
      <c r="AO97" s="129"/>
      <c r="AP97" s="73" t="s">
        <v>402</v>
      </c>
      <c r="AQ97" s="73"/>
      <c r="AR97" s="129" t="str">
        <f>IF(ISBLANK(VLOOKUP("専任取引士1",sentori,43,FALSE)),"",MONTH(VLOOKUP("専任取引士1",sentori,43,FALSE)))</f>
        <v/>
      </c>
      <c r="AS97" s="129"/>
      <c r="AT97" s="129"/>
      <c r="AU97" s="73" t="s">
        <v>403</v>
      </c>
      <c r="AV97" s="73"/>
      <c r="AW97" s="129" t="str">
        <f>IF(ISBLANK(VLOOKUP("専任取引士1",sentori,43,FALSE)),"",DAY(VLOOKUP("専任取引士1",sentori,43,FALSE)))</f>
        <v/>
      </c>
      <c r="AX97" s="129"/>
      <c r="AY97" s="129"/>
      <c r="AZ97" s="73" t="s">
        <v>404</v>
      </c>
      <c r="BA97" s="322"/>
      <c r="ED97" s="24"/>
    </row>
    <row r="98" spans="1:134" ht="11.25" customHeight="1" thickBot="1">
      <c r="A98" s="207"/>
      <c r="B98" s="208"/>
      <c r="C98" s="287"/>
      <c r="D98" s="310"/>
      <c r="E98" s="310"/>
      <c r="F98" s="319"/>
      <c r="G98" s="320"/>
      <c r="H98" s="320"/>
      <c r="I98" s="320"/>
      <c r="J98" s="320"/>
      <c r="K98" s="320"/>
      <c r="L98" s="320"/>
      <c r="M98" s="320"/>
      <c r="N98" s="320"/>
      <c r="O98" s="164"/>
      <c r="P98" s="164"/>
      <c r="Q98" s="164"/>
      <c r="R98" s="321"/>
      <c r="S98" s="321"/>
      <c r="T98" s="164"/>
      <c r="U98" s="164"/>
      <c r="V98" s="164"/>
      <c r="W98" s="321"/>
      <c r="X98" s="321"/>
      <c r="Y98" s="164"/>
      <c r="Z98" s="164"/>
      <c r="AA98" s="164"/>
      <c r="AB98" s="321"/>
      <c r="AC98" s="323"/>
      <c r="AD98" s="319"/>
      <c r="AE98" s="320"/>
      <c r="AF98" s="320"/>
      <c r="AG98" s="320"/>
      <c r="AH98" s="320"/>
      <c r="AI98" s="320"/>
      <c r="AJ98" s="320"/>
      <c r="AK98" s="320"/>
      <c r="AL98" s="320"/>
      <c r="AM98" s="164"/>
      <c r="AN98" s="164"/>
      <c r="AO98" s="164"/>
      <c r="AP98" s="321"/>
      <c r="AQ98" s="321"/>
      <c r="AR98" s="164"/>
      <c r="AS98" s="164"/>
      <c r="AT98" s="164"/>
      <c r="AU98" s="321"/>
      <c r="AV98" s="321"/>
      <c r="AW98" s="164"/>
      <c r="AX98" s="164"/>
      <c r="AY98" s="164"/>
      <c r="AZ98" s="321"/>
      <c r="BA98" s="323"/>
      <c r="ED98" s="24"/>
    </row>
    <row r="99" spans="1:134" ht="8.25" customHeight="1">
      <c r="A99" s="330" t="s">
        <v>172</v>
      </c>
      <c r="B99" s="331"/>
      <c r="C99" s="331"/>
      <c r="D99" s="331"/>
      <c r="E99" s="331"/>
      <c r="F99" s="331"/>
      <c r="G99" s="331"/>
      <c r="H99" s="331"/>
      <c r="I99" s="331"/>
      <c r="J99" s="332"/>
      <c r="K99" s="335" t="s">
        <v>43</v>
      </c>
      <c r="L99" s="331"/>
      <c r="M99" s="331"/>
      <c r="N99" s="337"/>
      <c r="O99" s="337"/>
      <c r="P99" s="337"/>
      <c r="Q99" s="338" t="s">
        <v>44</v>
      </c>
      <c r="R99" s="338"/>
      <c r="S99" s="337"/>
      <c r="T99" s="337"/>
      <c r="U99" s="337"/>
      <c r="V99" s="338" t="s">
        <v>173</v>
      </c>
      <c r="W99" s="338"/>
      <c r="X99" s="337"/>
      <c r="Y99" s="337"/>
      <c r="Z99" s="337"/>
      <c r="AA99" s="331" t="s">
        <v>132</v>
      </c>
      <c r="AB99" s="331"/>
      <c r="AC99" s="339"/>
      <c r="AD99" s="341"/>
      <c r="AE99" s="342"/>
      <c r="AF99" s="342"/>
      <c r="AG99" s="342"/>
      <c r="AH99" s="342"/>
      <c r="AI99" s="342"/>
      <c r="AJ99" s="342"/>
      <c r="AK99" s="342"/>
      <c r="AL99" s="342"/>
      <c r="AM99" s="342"/>
      <c r="AN99" s="342"/>
      <c r="AO99" s="343"/>
      <c r="AP99" s="324"/>
      <c r="AQ99" s="324"/>
      <c r="AR99" s="324"/>
      <c r="AS99" s="324"/>
      <c r="AT99" s="324"/>
      <c r="AU99" s="324"/>
      <c r="AV99" s="324"/>
      <c r="AW99" s="324"/>
      <c r="AX99" s="324"/>
      <c r="AY99" s="324"/>
      <c r="AZ99" s="324"/>
      <c r="BA99" s="324"/>
    </row>
    <row r="100" spans="1:134" ht="8.25" customHeight="1" thickBot="1">
      <c r="A100" s="333"/>
      <c r="B100" s="96"/>
      <c r="C100" s="96"/>
      <c r="D100" s="96"/>
      <c r="E100" s="96"/>
      <c r="F100" s="96"/>
      <c r="G100" s="96"/>
      <c r="H100" s="96"/>
      <c r="I100" s="96"/>
      <c r="J100" s="334"/>
      <c r="K100" s="336"/>
      <c r="L100" s="96"/>
      <c r="M100" s="96"/>
      <c r="N100" s="145"/>
      <c r="O100" s="145"/>
      <c r="P100" s="145"/>
      <c r="Q100" s="180"/>
      <c r="R100" s="180"/>
      <c r="S100" s="145"/>
      <c r="T100" s="145"/>
      <c r="U100" s="145"/>
      <c r="V100" s="180"/>
      <c r="W100" s="180"/>
      <c r="X100" s="145"/>
      <c r="Y100" s="145"/>
      <c r="Z100" s="145"/>
      <c r="AA100" s="96"/>
      <c r="AB100" s="96"/>
      <c r="AC100" s="340"/>
      <c r="AD100" s="344"/>
      <c r="AE100" s="84"/>
      <c r="AF100" s="84"/>
      <c r="AG100" s="84"/>
      <c r="AH100" s="84"/>
      <c r="AI100" s="84"/>
      <c r="AJ100" s="84"/>
      <c r="AK100" s="84"/>
      <c r="AL100" s="84"/>
      <c r="AM100" s="84"/>
      <c r="AN100" s="84"/>
      <c r="AO100" s="345"/>
      <c r="AP100" s="325"/>
      <c r="AQ100" s="325"/>
      <c r="AR100" s="325"/>
      <c r="AS100" s="325"/>
      <c r="AT100" s="325"/>
      <c r="AU100" s="325"/>
      <c r="AV100" s="325"/>
      <c r="AW100" s="325"/>
      <c r="AX100" s="325"/>
      <c r="AY100" s="325"/>
      <c r="AZ100" s="325"/>
      <c r="BA100" s="325"/>
    </row>
    <row r="101" spans="1:134" ht="13.5">
      <c r="A101" s="327" t="s">
        <v>259</v>
      </c>
      <c r="B101" s="327"/>
      <c r="C101" s="327"/>
      <c r="D101" s="327"/>
      <c r="E101" s="328" t="s">
        <v>260</v>
      </c>
      <c r="F101" s="328"/>
      <c r="G101" s="328"/>
      <c r="H101" s="328"/>
      <c r="I101" s="328"/>
      <c r="J101" s="328"/>
      <c r="K101" s="328"/>
      <c r="L101" s="328"/>
      <c r="M101" s="328"/>
      <c r="N101" s="328"/>
      <c r="O101" s="328"/>
      <c r="P101" s="328"/>
      <c r="Q101" s="328"/>
      <c r="R101" s="328"/>
      <c r="S101" s="328"/>
      <c r="T101" s="328"/>
      <c r="U101" s="328"/>
      <c r="V101" s="328"/>
      <c r="W101" s="328"/>
      <c r="X101" s="328"/>
      <c r="Y101" s="328"/>
      <c r="Z101" s="328"/>
      <c r="AA101" s="328"/>
      <c r="AB101" s="328"/>
      <c r="AC101" s="328"/>
      <c r="AD101" s="328"/>
      <c r="AE101" s="328"/>
      <c r="AF101" s="328"/>
      <c r="AG101" s="328"/>
      <c r="AH101" s="328"/>
      <c r="AI101" s="328"/>
      <c r="AJ101" s="328"/>
      <c r="AK101" s="328"/>
      <c r="AL101" s="328"/>
      <c r="AM101" s="328"/>
      <c r="AN101" s="328"/>
      <c r="AO101" s="329"/>
      <c r="AP101" s="325"/>
      <c r="AQ101" s="325"/>
      <c r="AR101" s="325"/>
      <c r="AS101" s="325"/>
      <c r="AT101" s="325"/>
      <c r="AU101" s="325"/>
      <c r="AV101" s="325"/>
      <c r="AW101" s="325"/>
      <c r="AX101" s="325"/>
      <c r="AY101" s="325"/>
      <c r="AZ101" s="325"/>
      <c r="BA101" s="325"/>
    </row>
    <row r="102" spans="1:134" ht="11.25" customHeight="1">
      <c r="A102" s="25"/>
      <c r="B102" s="25"/>
      <c r="C102" s="25"/>
      <c r="D102" s="25"/>
      <c r="E102" s="328" t="s">
        <v>261</v>
      </c>
      <c r="F102" s="328"/>
      <c r="G102" s="328"/>
      <c r="H102" s="328"/>
      <c r="I102" s="328"/>
      <c r="J102" s="328"/>
      <c r="K102" s="328"/>
      <c r="L102" s="328"/>
      <c r="M102" s="328"/>
      <c r="N102" s="328"/>
      <c r="O102" s="328"/>
      <c r="P102" s="328"/>
      <c r="Q102" s="328"/>
      <c r="R102" s="328"/>
      <c r="S102" s="328"/>
      <c r="T102" s="328"/>
      <c r="U102" s="328"/>
      <c r="V102" s="328"/>
      <c r="W102" s="328"/>
      <c r="X102" s="328"/>
      <c r="Y102" s="328"/>
      <c r="Z102" s="328"/>
      <c r="AA102" s="328"/>
      <c r="AB102" s="328"/>
      <c r="AC102" s="328"/>
      <c r="AD102" s="328"/>
      <c r="AE102" s="328"/>
      <c r="AF102" s="328"/>
      <c r="AG102" s="328"/>
      <c r="AH102" s="328"/>
      <c r="AI102" s="328"/>
      <c r="AJ102" s="328"/>
      <c r="AK102" s="328"/>
      <c r="AL102" s="328"/>
      <c r="AM102" s="328"/>
      <c r="AN102" s="328"/>
      <c r="AO102" s="329"/>
      <c r="AP102" s="326"/>
      <c r="AQ102" s="326"/>
      <c r="AR102" s="326"/>
      <c r="AS102" s="326"/>
      <c r="AT102" s="326"/>
      <c r="AU102" s="326"/>
      <c r="AV102" s="326"/>
      <c r="AW102" s="326"/>
      <c r="AX102" s="326"/>
      <c r="AY102" s="326"/>
      <c r="AZ102" s="326"/>
      <c r="BA102" s="326"/>
    </row>
  </sheetData>
  <mergeCells count="373">
    <mergeCell ref="AP99:AS102"/>
    <mergeCell ref="AT99:AW102"/>
    <mergeCell ref="AX99:BA102"/>
    <mergeCell ref="A101:D101"/>
    <mergeCell ref="E101:AO101"/>
    <mergeCell ref="E102:AO102"/>
    <mergeCell ref="AZ97:BA98"/>
    <mergeCell ref="A99:J100"/>
    <mergeCell ref="K99:M100"/>
    <mergeCell ref="N99:P100"/>
    <mergeCell ref="Q99:R100"/>
    <mergeCell ref="S99:U100"/>
    <mergeCell ref="V99:W100"/>
    <mergeCell ref="X99:Z100"/>
    <mergeCell ref="AA99:AC100"/>
    <mergeCell ref="AD99:AO100"/>
    <mergeCell ref="AD97:AL98"/>
    <mergeCell ref="AM97:AO98"/>
    <mergeCell ref="AP97:AQ98"/>
    <mergeCell ref="AR97:AT98"/>
    <mergeCell ref="AU97:AV98"/>
    <mergeCell ref="AW97:AY98"/>
    <mergeCell ref="A83:B98"/>
    <mergeCell ref="C97:E98"/>
    <mergeCell ref="F97:N98"/>
    <mergeCell ref="O97:Q98"/>
    <mergeCell ref="R97:S98"/>
    <mergeCell ref="T97:V98"/>
    <mergeCell ref="W97:X98"/>
    <mergeCell ref="Y97:AA98"/>
    <mergeCell ref="AB97:AC98"/>
    <mergeCell ref="T95:AA96"/>
    <mergeCell ref="AB95:AC96"/>
    <mergeCell ref="AD93:AJ94"/>
    <mergeCell ref="AK93:AK94"/>
    <mergeCell ref="AL93:AR94"/>
    <mergeCell ref="AS93:AS94"/>
    <mergeCell ref="AT93:BA94"/>
    <mergeCell ref="C95:E96"/>
    <mergeCell ref="F95:F96"/>
    <mergeCell ref="G95:P96"/>
    <mergeCell ref="Q95:Q96"/>
    <mergeCell ref="R95:S96"/>
    <mergeCell ref="C93:E94"/>
    <mergeCell ref="F93:L94"/>
    <mergeCell ref="M93:M94"/>
    <mergeCell ref="N93:T94"/>
    <mergeCell ref="U93:U94"/>
    <mergeCell ref="V93:AC94"/>
    <mergeCell ref="AR95:AY96"/>
    <mergeCell ref="AZ95:BA96"/>
    <mergeCell ref="AD95:AD96"/>
    <mergeCell ref="AE95:AN96"/>
    <mergeCell ref="AO95:AO96"/>
    <mergeCell ref="AP95:AQ96"/>
    <mergeCell ref="AQ88:BA88"/>
    <mergeCell ref="F89:AC92"/>
    <mergeCell ref="AD89:BA92"/>
    <mergeCell ref="AU86:AV87"/>
    <mergeCell ref="AW86:AY87"/>
    <mergeCell ref="AZ86:BA87"/>
    <mergeCell ref="AM86:AO87"/>
    <mergeCell ref="AP86:AQ87"/>
    <mergeCell ref="AR86:AT87"/>
    <mergeCell ref="C88:E92"/>
    <mergeCell ref="F88:G88"/>
    <mergeCell ref="H88:K88"/>
    <mergeCell ref="L88:M88"/>
    <mergeCell ref="N88:R88"/>
    <mergeCell ref="S88:AC88"/>
    <mergeCell ref="AD88:AE88"/>
    <mergeCell ref="Y86:AA87"/>
    <mergeCell ref="AB86:AC87"/>
    <mergeCell ref="AD86:AL87"/>
    <mergeCell ref="C86:E87"/>
    <mergeCell ref="F86:N87"/>
    <mergeCell ref="O86:Q87"/>
    <mergeCell ref="R86:S87"/>
    <mergeCell ref="T86:V87"/>
    <mergeCell ref="W86:X87"/>
    <mergeCell ref="AF88:AI88"/>
    <mergeCell ref="AJ88:AK88"/>
    <mergeCell ref="AL88:AP88"/>
    <mergeCell ref="AD83:AV83"/>
    <mergeCell ref="AW83:AW85"/>
    <mergeCell ref="AX83:BA85"/>
    <mergeCell ref="C84:E85"/>
    <mergeCell ref="F84:X85"/>
    <mergeCell ref="AD84:AV85"/>
    <mergeCell ref="AD81:AJ82"/>
    <mergeCell ref="AK81:AK82"/>
    <mergeCell ref="AL81:AR82"/>
    <mergeCell ref="AS81:AS82"/>
    <mergeCell ref="AT81:BA82"/>
    <mergeCell ref="C83:E83"/>
    <mergeCell ref="F83:X83"/>
    <mergeCell ref="Y83:Y85"/>
    <mergeCell ref="Z83:AC85"/>
    <mergeCell ref="C81:E82"/>
    <mergeCell ref="F81:L82"/>
    <mergeCell ref="M81:M82"/>
    <mergeCell ref="N81:T82"/>
    <mergeCell ref="U81:U82"/>
    <mergeCell ref="V81:AC82"/>
    <mergeCell ref="AQ76:BA76"/>
    <mergeCell ref="F77:AC80"/>
    <mergeCell ref="AD77:BA80"/>
    <mergeCell ref="AU74:AV75"/>
    <mergeCell ref="AW74:AY75"/>
    <mergeCell ref="AZ74:BA75"/>
    <mergeCell ref="AM74:AO75"/>
    <mergeCell ref="AP74:AQ75"/>
    <mergeCell ref="AR74:AT75"/>
    <mergeCell ref="N76:R76"/>
    <mergeCell ref="S76:AC76"/>
    <mergeCell ref="AD76:AE76"/>
    <mergeCell ref="Y74:AA75"/>
    <mergeCell ref="AB74:AC75"/>
    <mergeCell ref="AD74:AL75"/>
    <mergeCell ref="AF76:AI76"/>
    <mergeCell ref="AJ76:AK76"/>
    <mergeCell ref="AL76:AP76"/>
    <mergeCell ref="C69:E70"/>
    <mergeCell ref="F69:AC70"/>
    <mergeCell ref="AD69:BA70"/>
    <mergeCell ref="A71:B82"/>
    <mergeCell ref="C71:E71"/>
    <mergeCell ref="F71:X71"/>
    <mergeCell ref="Y71:Y73"/>
    <mergeCell ref="Z71:AC73"/>
    <mergeCell ref="AD71:AV71"/>
    <mergeCell ref="AW71:AW73"/>
    <mergeCell ref="AX71:BA73"/>
    <mergeCell ref="C72:E73"/>
    <mergeCell ref="F72:X73"/>
    <mergeCell ref="AD72:AV73"/>
    <mergeCell ref="C74:E75"/>
    <mergeCell ref="F74:N75"/>
    <mergeCell ref="O74:Q75"/>
    <mergeCell ref="R74:S75"/>
    <mergeCell ref="T74:V75"/>
    <mergeCell ref="W74:X75"/>
    <mergeCell ref="C76:E80"/>
    <mergeCell ref="F76:G76"/>
    <mergeCell ref="H76:K76"/>
    <mergeCell ref="L76:M76"/>
    <mergeCell ref="AD65:AJ66"/>
    <mergeCell ref="AK65:AK66"/>
    <mergeCell ref="AL65:AR66"/>
    <mergeCell ref="AS65:AS66"/>
    <mergeCell ref="AT65:BA66"/>
    <mergeCell ref="C67:E68"/>
    <mergeCell ref="F67:AC68"/>
    <mergeCell ref="AD67:BA68"/>
    <mergeCell ref="C65:E66"/>
    <mergeCell ref="F65:L66"/>
    <mergeCell ref="M65:M66"/>
    <mergeCell ref="N65:T66"/>
    <mergeCell ref="U65:U66"/>
    <mergeCell ref="V65:AC66"/>
    <mergeCell ref="AK63:AK64"/>
    <mergeCell ref="AL63:AR64"/>
    <mergeCell ref="AS63:AS64"/>
    <mergeCell ref="AT63:BA64"/>
    <mergeCell ref="AJ58:AK58"/>
    <mergeCell ref="AL58:AP58"/>
    <mergeCell ref="AQ58:BA58"/>
    <mergeCell ref="F59:AC62"/>
    <mergeCell ref="AD59:BA62"/>
    <mergeCell ref="C58:E62"/>
    <mergeCell ref="F58:G58"/>
    <mergeCell ref="H58:K58"/>
    <mergeCell ref="L58:M58"/>
    <mergeCell ref="N58:R58"/>
    <mergeCell ref="S58:AC58"/>
    <mergeCell ref="AD58:AE58"/>
    <mergeCell ref="AF58:AI58"/>
    <mergeCell ref="V63:AC64"/>
    <mergeCell ref="AD63:AJ64"/>
    <mergeCell ref="AD53:AJ54"/>
    <mergeCell ref="AK53:AK54"/>
    <mergeCell ref="AL53:AR54"/>
    <mergeCell ref="AS53:AS54"/>
    <mergeCell ref="AT53:BA54"/>
    <mergeCell ref="A55:B70"/>
    <mergeCell ref="C55:E55"/>
    <mergeCell ref="F55:AC55"/>
    <mergeCell ref="AD55:BA55"/>
    <mergeCell ref="C56:E57"/>
    <mergeCell ref="C53:E54"/>
    <mergeCell ref="F53:L54"/>
    <mergeCell ref="M53:M54"/>
    <mergeCell ref="N53:T54"/>
    <mergeCell ref="U53:U54"/>
    <mergeCell ref="V53:AC54"/>
    <mergeCell ref="A41:B54"/>
    <mergeCell ref="C63:E64"/>
    <mergeCell ref="F63:L64"/>
    <mergeCell ref="M63:M64"/>
    <mergeCell ref="N63:T64"/>
    <mergeCell ref="U63:U64"/>
    <mergeCell ref="F56:AC57"/>
    <mergeCell ref="AD56:BA57"/>
    <mergeCell ref="AD48:AE48"/>
    <mergeCell ref="AF48:AI48"/>
    <mergeCell ref="AJ48:AK48"/>
    <mergeCell ref="AL48:AP48"/>
    <mergeCell ref="AQ48:BA48"/>
    <mergeCell ref="F49:AC52"/>
    <mergeCell ref="AD49:BA52"/>
    <mergeCell ref="C48:E52"/>
    <mergeCell ref="F48:G48"/>
    <mergeCell ref="H48:K48"/>
    <mergeCell ref="L48:M48"/>
    <mergeCell ref="N48:R48"/>
    <mergeCell ref="S48:AC48"/>
    <mergeCell ref="C46:E47"/>
    <mergeCell ref="F46:AC46"/>
    <mergeCell ref="AD46:BA46"/>
    <mergeCell ref="F47:I47"/>
    <mergeCell ref="K47:AB47"/>
    <mergeCell ref="AD47:AG47"/>
    <mergeCell ref="AI47:AZ47"/>
    <mergeCell ref="AM44:AO45"/>
    <mergeCell ref="AP44:AQ45"/>
    <mergeCell ref="AR44:AT45"/>
    <mergeCell ref="AU44:AV45"/>
    <mergeCell ref="AW44:AY45"/>
    <mergeCell ref="AZ44:BA45"/>
    <mergeCell ref="AW41:AW43"/>
    <mergeCell ref="AX41:BA43"/>
    <mergeCell ref="C42:E43"/>
    <mergeCell ref="F42:X43"/>
    <mergeCell ref="AD42:AV43"/>
    <mergeCell ref="C44:E45"/>
    <mergeCell ref="F44:N45"/>
    <mergeCell ref="O44:Q45"/>
    <mergeCell ref="R44:S45"/>
    <mergeCell ref="T44:V45"/>
    <mergeCell ref="C41:E41"/>
    <mergeCell ref="F41:X41"/>
    <mergeCell ref="Y41:Y43"/>
    <mergeCell ref="Z41:AC43"/>
    <mergeCell ref="AD41:AV41"/>
    <mergeCell ref="W44:X45"/>
    <mergeCell ref="Y44:AA45"/>
    <mergeCell ref="AB44:AC45"/>
    <mergeCell ref="AD44:AL45"/>
    <mergeCell ref="C37:E38"/>
    <mergeCell ref="F37:AC38"/>
    <mergeCell ref="AD37:BA38"/>
    <mergeCell ref="C39:E40"/>
    <mergeCell ref="F39:AC40"/>
    <mergeCell ref="AD39:BA40"/>
    <mergeCell ref="V35:AC36"/>
    <mergeCell ref="AD35:AJ36"/>
    <mergeCell ref="AK35:AK36"/>
    <mergeCell ref="AL35:AR36"/>
    <mergeCell ref="AS35:AS36"/>
    <mergeCell ref="AT35:BA36"/>
    <mergeCell ref="AF28:AI28"/>
    <mergeCell ref="AJ28:AK28"/>
    <mergeCell ref="AD33:AJ34"/>
    <mergeCell ref="AK33:AK34"/>
    <mergeCell ref="AL33:AR34"/>
    <mergeCell ref="AS33:AS34"/>
    <mergeCell ref="AT33:BA34"/>
    <mergeCell ref="C35:E36"/>
    <mergeCell ref="F35:L36"/>
    <mergeCell ref="M35:M36"/>
    <mergeCell ref="N35:T36"/>
    <mergeCell ref="U35:U36"/>
    <mergeCell ref="A25:B40"/>
    <mergeCell ref="C25:E25"/>
    <mergeCell ref="F25:AC25"/>
    <mergeCell ref="AD25:BA25"/>
    <mergeCell ref="C26:E27"/>
    <mergeCell ref="F26:AC27"/>
    <mergeCell ref="AD26:BA27"/>
    <mergeCell ref="C28:E32"/>
    <mergeCell ref="F28:G28"/>
    <mergeCell ref="H28:K28"/>
    <mergeCell ref="AL28:AP28"/>
    <mergeCell ref="AQ28:BA28"/>
    <mergeCell ref="F29:AC32"/>
    <mergeCell ref="AD29:BA32"/>
    <mergeCell ref="C33:E34"/>
    <mergeCell ref="F33:L34"/>
    <mergeCell ref="M33:M34"/>
    <mergeCell ref="N33:T34"/>
    <mergeCell ref="U33:U34"/>
    <mergeCell ref="V33:AC34"/>
    <mergeCell ref="L28:M28"/>
    <mergeCell ref="N28:R28"/>
    <mergeCell ref="S28:AC28"/>
    <mergeCell ref="AD28:AE28"/>
    <mergeCell ref="A20:O21"/>
    <mergeCell ref="P20:BA21"/>
    <mergeCell ref="A22:BA22"/>
    <mergeCell ref="A23:E24"/>
    <mergeCell ref="F23:N24"/>
    <mergeCell ref="O23:T24"/>
    <mergeCell ref="U23:AC24"/>
    <mergeCell ref="AD23:AL24"/>
    <mergeCell ref="AM23:AR24"/>
    <mergeCell ref="AS23:BA24"/>
    <mergeCell ref="A17:BA17"/>
    <mergeCell ref="A18:B19"/>
    <mergeCell ref="C18:D19"/>
    <mergeCell ref="E18:F19"/>
    <mergeCell ref="G18:H19"/>
    <mergeCell ref="I18:I19"/>
    <mergeCell ref="J18:X19"/>
    <mergeCell ref="Y18:Y19"/>
    <mergeCell ref="AS18:AT19"/>
    <mergeCell ref="AU18:AU19"/>
    <mergeCell ref="AV18:AW19"/>
    <mergeCell ref="AX18:AX19"/>
    <mergeCell ref="AY18:AZ19"/>
    <mergeCell ref="BA18:BA19"/>
    <mergeCell ref="Z18:AA19"/>
    <mergeCell ref="AB18:AC19"/>
    <mergeCell ref="AD18:AE19"/>
    <mergeCell ref="AF18:AG19"/>
    <mergeCell ref="AH18:AP19"/>
    <mergeCell ref="AQ18:AR19"/>
    <mergeCell ref="Y13:AE14"/>
    <mergeCell ref="AF13:AG14"/>
    <mergeCell ref="AH13:AK14"/>
    <mergeCell ref="AL13:BA14"/>
    <mergeCell ref="A15:D16"/>
    <mergeCell ref="E15:AG16"/>
    <mergeCell ref="AH15:AK16"/>
    <mergeCell ref="AL15:AO16"/>
    <mergeCell ref="AP15:AP16"/>
    <mergeCell ref="AQ15:AU16"/>
    <mergeCell ref="A13:D14"/>
    <mergeCell ref="E13:Q14"/>
    <mergeCell ref="R13:R14"/>
    <mergeCell ref="S13:U14"/>
    <mergeCell ref="V13:V14"/>
    <mergeCell ref="W13:X14"/>
    <mergeCell ref="AV15:AV16"/>
    <mergeCell ref="AW15:BA16"/>
    <mergeCell ref="A5:BA8"/>
    <mergeCell ref="A9:F10"/>
    <mergeCell ref="G9:P10"/>
    <mergeCell ref="Q9:R12"/>
    <mergeCell ref="S9:BA12"/>
    <mergeCell ref="A11:F12"/>
    <mergeCell ref="G11:P12"/>
    <mergeCell ref="AA2:AB4"/>
    <mergeCell ref="AC2:AC4"/>
    <mergeCell ref="AD2:AE4"/>
    <mergeCell ref="AF2:AF4"/>
    <mergeCell ref="AG2:AV4"/>
    <mergeCell ref="AW2:BA4"/>
    <mergeCell ref="Q2:Q4"/>
    <mergeCell ref="R2:S4"/>
    <mergeCell ref="T2:T4"/>
    <mergeCell ref="U2:W4"/>
    <mergeCell ref="X2:Y4"/>
    <mergeCell ref="Z2:Z4"/>
    <mergeCell ref="A1:H1"/>
    <mergeCell ref="I1:T1"/>
    <mergeCell ref="U1:AF1"/>
    <mergeCell ref="AG1:AV1"/>
    <mergeCell ref="AW1:BA1"/>
    <mergeCell ref="A2:H4"/>
    <mergeCell ref="I2:K4"/>
    <mergeCell ref="L2:M4"/>
    <mergeCell ref="N2:N4"/>
    <mergeCell ref="O2:P4"/>
  </mergeCells>
  <phoneticPr fontId="32"/>
  <dataValidations count="5">
    <dataValidation errorStyle="information" allowBlank="1" showInputMessage="1" sqref="E13:Q14" xr:uid="{CDFC0C36-8B9E-4FFB-83BC-E6999544BCBC}"/>
    <dataValidation errorStyle="information" imeMode="hiragana" allowBlank="1" showInputMessage="1" sqref="AD97:AL98 Z41:AC43 AX41:BA43 F44:N45 AD44:AL45 AX83:BA85 AD86:AL87 F46:BA46 Z71:AC73 AX71:BA73 F74:N75 AD74:AL75 Z83:AC85 F86:N87 G95:P96 F97:N98 AE95:AN96" xr:uid="{D09CF130-5778-49C7-B587-79426CA21698}"/>
    <dataValidation imeMode="hiragana" allowBlank="1" showInputMessage="1" showErrorMessage="1" sqref="A2:H4 AG2:AV4 P20:BA21 E15:AG16 J18:X19 F29:BA32 F49:BA52 F56:BA57 F42:X43 K47:AB47 F84:X85 AL13:BA14 F59:BA62 F77:BA80 F89:BA92 F72:X73 F26:BA27 AD42:AV43 AI47:AZ47 AD84:AV85 AD72:AV73" xr:uid="{B2C9F356-8DC4-470C-9A13-A33734852CFE}"/>
    <dataValidation imeMode="halfAlpha" allowBlank="1" showInputMessage="1" showErrorMessage="1" sqref="T95:AA96 Y97:AA98 S13:U14 Y13:AE14 AL15:AO16 AQ15:AU16 N76:R76 AS18:AT19 AV18:AW19 AY18:AZ19 H28:K28 N28:R28 V81:AJ82 F33:L36 N33:T36 AW15:BA16 N99:P100 S99:U100 X99:Z100 O44:Q45 T44:V45 Y44:AA45 O97:Q98 N88:R88 F81:L82 H48:K48 N48:R48 V53:AJ54 N81:T82 F53:L54 N53:T54 V93:AJ94 V33:AJ36 O86:Q87 T86:V87 V63:AJ66 H58:K58 F37:BA40 Y86:AA87 N58:R58 T97:V98 F63:L66 F93:L94 O74:Q75 T74:V75 Y74:AA75 N93:T94 F67:BA70 N63:T66 H88:K88 H76:K76 AR95:AY96 AW97:AY98 AL76:AP76 AF28:AI28 AL28:AP28 AT81:BA82 AL33:AR36 AM44:AO45 AR44:AT45 AW44:AY45 AM97:AO98 AF88:AI88 AF48:AI48 AL48:AP48 AT53:BA54 AL81:AR82 AL53:AR54 AT93:BA94 AT33:BA36 AM74:AO75 AR86:AT87 AT63:BA66 AF58:AI58 AW86:AY87 AL58:AP58 AR97:AT98 AF76:AI76 AR74:AT75 AW74:AY75 AL93:AR94 AL63:AR66 AM86:AO87 AL88:AP88" xr:uid="{8B67AA55-A786-4D44-8229-DE584E37D5A1}"/>
    <dataValidation imeMode="fullKatakana" allowBlank="1" showInputMessage="1" showErrorMessage="1" sqref="Y71 F71 F83 F55:BA55 Y41 F41 F25:BA25 Y83 AW71 AD71 AD83 AW41 AD41 AW83" xr:uid="{2521CD09-6560-4528-8230-15F0496222AB}"/>
  </dataValidations>
  <printOptions horizontalCentered="1" verticalCentered="1"/>
  <pageMargins left="0.27559055118110237" right="0.27559055118110237" top="0.19685039370078741" bottom="0.19685039370078741" header="0.31496062992125984" footer="0.31496062992125984"/>
  <pageSetup paperSize="9" scale="95"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67585" r:id="rId4" name="Check Box 1">
              <controlPr defaultSize="0" autoFill="0" autoLine="0" autoPict="0">
                <anchor moveWithCells="1">
                  <from>
                    <xdr:col>29</xdr:col>
                    <xdr:colOff>57150</xdr:colOff>
                    <xdr:row>16</xdr:row>
                    <xdr:rowOff>38100</xdr:rowOff>
                  </from>
                  <to>
                    <xdr:col>31</xdr:col>
                    <xdr:colOff>0</xdr:colOff>
                    <xdr:row>19</xdr:row>
                    <xdr:rowOff>38100</xdr:rowOff>
                  </to>
                </anchor>
              </controlPr>
            </control>
          </mc:Choice>
        </mc:AlternateContent>
        <mc:AlternateContent xmlns:mc="http://schemas.openxmlformats.org/markup-compatibility/2006">
          <mc:Choice Requires="x14">
            <control shapeId="67586" r:id="rId5" name="Check Box 2">
              <controlPr defaultSize="0" autoFill="0" autoLine="0" autoPict="0">
                <anchor moveWithCells="1">
                  <from>
                    <xdr:col>4</xdr:col>
                    <xdr:colOff>57150</xdr:colOff>
                    <xdr:row>16</xdr:row>
                    <xdr:rowOff>38100</xdr:rowOff>
                  </from>
                  <to>
                    <xdr:col>5</xdr:col>
                    <xdr:colOff>57150</xdr:colOff>
                    <xdr:row>19</xdr:row>
                    <xdr:rowOff>38100</xdr:rowOff>
                  </to>
                </anchor>
              </controlPr>
            </control>
          </mc:Choice>
        </mc:AlternateContent>
        <mc:AlternateContent xmlns:mc="http://schemas.openxmlformats.org/markup-compatibility/2006">
          <mc:Choice Requires="x14">
            <control shapeId="67587" r:id="rId6" name="Check Box 3">
              <controlPr defaultSize="0" autoFill="0" autoLine="0" autoPict="0">
                <anchor moveWithCells="1">
                  <from>
                    <xdr:col>0</xdr:col>
                    <xdr:colOff>57150</xdr:colOff>
                    <xdr:row>16</xdr:row>
                    <xdr:rowOff>38100</xdr:rowOff>
                  </from>
                  <to>
                    <xdr:col>2</xdr:col>
                    <xdr:colOff>0</xdr:colOff>
                    <xdr:row>19</xdr:row>
                    <xdr:rowOff>38100</xdr:rowOff>
                  </to>
                </anchor>
              </controlPr>
            </control>
          </mc:Choice>
        </mc:AlternateContent>
        <mc:AlternateContent xmlns:mc="http://schemas.openxmlformats.org/markup-compatibility/2006">
          <mc:Choice Requires="x14">
            <control shapeId="67588" r:id="rId7" name="Check Box 4">
              <controlPr defaultSize="0" autoFill="0" autoLine="0" autoPict="0">
                <anchor moveWithCells="1">
                  <from>
                    <xdr:col>25</xdr:col>
                    <xdr:colOff>85725</xdr:colOff>
                    <xdr:row>16</xdr:row>
                    <xdr:rowOff>38100</xdr:rowOff>
                  </from>
                  <to>
                    <xdr:col>27</xdr:col>
                    <xdr:colOff>19050</xdr:colOff>
                    <xdr:row>19</xdr:row>
                    <xdr:rowOff>38100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62932A-A929-47E2-A285-4150F42FAE95}">
  <sheetPr codeName="Sheet3"/>
  <dimension ref="A1:ET77"/>
  <sheetViews>
    <sheetView showZeros="0" workbookViewId="0">
      <selection sqref="A1:H1"/>
    </sheetView>
  </sheetViews>
  <sheetFormatPr defaultColWidth="1.875" defaultRowHeight="11.25" customHeight="1"/>
  <cols>
    <col min="1" max="139" width="1.875" style="1"/>
    <col min="140" max="143" width="1.875" style="1" customWidth="1"/>
    <col min="144" max="16384" width="1.875" style="1"/>
  </cols>
  <sheetData>
    <row r="1" spans="1:150" ht="9.75" customHeight="1">
      <c r="A1" s="64" t="s">
        <v>147</v>
      </c>
      <c r="B1" s="65"/>
      <c r="C1" s="65"/>
      <c r="D1" s="65"/>
      <c r="E1" s="65"/>
      <c r="F1" s="65"/>
      <c r="G1" s="65"/>
      <c r="H1" s="66"/>
      <c r="I1" s="64" t="s">
        <v>42</v>
      </c>
      <c r="J1" s="70"/>
      <c r="K1" s="70"/>
      <c r="L1" s="70"/>
      <c r="M1" s="70"/>
      <c r="N1" s="70"/>
      <c r="O1" s="70"/>
      <c r="P1" s="70"/>
      <c r="Q1" s="70"/>
      <c r="R1" s="70"/>
      <c r="S1" s="70"/>
      <c r="T1" s="71"/>
      <c r="U1" s="64" t="s">
        <v>148</v>
      </c>
      <c r="V1" s="70"/>
      <c r="W1" s="70"/>
      <c r="X1" s="70"/>
      <c r="Y1" s="70"/>
      <c r="Z1" s="70"/>
      <c r="AA1" s="70"/>
      <c r="AB1" s="70"/>
      <c r="AC1" s="70"/>
      <c r="AD1" s="70"/>
      <c r="AE1" s="70"/>
      <c r="AF1" s="71"/>
      <c r="AG1" s="64" t="s">
        <v>41</v>
      </c>
      <c r="AH1" s="70"/>
      <c r="AI1" s="70"/>
      <c r="AJ1" s="70"/>
      <c r="AK1" s="70"/>
      <c r="AL1" s="70"/>
      <c r="AM1" s="70"/>
      <c r="AN1" s="70"/>
      <c r="AO1" s="70"/>
      <c r="AP1" s="70"/>
      <c r="AQ1" s="70"/>
      <c r="AR1" s="70"/>
      <c r="AS1" s="70"/>
      <c r="AT1" s="70"/>
      <c r="AU1" s="70"/>
      <c r="AV1" s="71"/>
      <c r="AW1" s="64" t="s">
        <v>149</v>
      </c>
      <c r="AX1" s="70"/>
      <c r="AY1" s="70"/>
      <c r="AZ1" s="70"/>
      <c r="BA1" s="71"/>
    </row>
    <row r="2" spans="1:150" ht="9.75" customHeight="1">
      <c r="A2" s="72"/>
      <c r="B2" s="73"/>
      <c r="C2" s="73"/>
      <c r="D2" s="73"/>
      <c r="E2" s="73"/>
      <c r="F2" s="73"/>
      <c r="G2" s="73"/>
      <c r="H2" s="74"/>
      <c r="I2" s="81" t="s">
        <v>43</v>
      </c>
      <c r="J2" s="82"/>
      <c r="K2" s="82"/>
      <c r="L2" s="87"/>
      <c r="M2" s="87"/>
      <c r="N2" s="84" t="s">
        <v>44</v>
      </c>
      <c r="O2" s="88"/>
      <c r="P2" s="88"/>
      <c r="Q2" s="84" t="s">
        <v>45</v>
      </c>
      <c r="R2" s="88"/>
      <c r="S2" s="88"/>
      <c r="T2" s="84" t="s">
        <v>132</v>
      </c>
      <c r="U2" s="81" t="s">
        <v>43</v>
      </c>
      <c r="V2" s="82"/>
      <c r="W2" s="82"/>
      <c r="X2" s="87"/>
      <c r="Y2" s="87"/>
      <c r="Z2" s="84" t="s">
        <v>44</v>
      </c>
      <c r="AA2" s="88"/>
      <c r="AB2" s="88"/>
      <c r="AC2" s="84" t="s">
        <v>45</v>
      </c>
      <c r="AD2" s="88"/>
      <c r="AE2" s="88"/>
      <c r="AF2" s="84" t="s">
        <v>132</v>
      </c>
      <c r="AG2" s="103">
        <f>tou_cd</f>
        <v>0</v>
      </c>
      <c r="AH2" s="87"/>
      <c r="AI2" s="87"/>
      <c r="AJ2" s="87"/>
      <c r="AK2" s="87"/>
      <c r="AL2" s="87"/>
      <c r="AM2" s="87"/>
      <c r="AN2" s="87"/>
      <c r="AO2" s="87"/>
      <c r="AP2" s="87"/>
      <c r="AQ2" s="87"/>
      <c r="AR2" s="87"/>
      <c r="AS2" s="87"/>
      <c r="AT2" s="87"/>
      <c r="AU2" s="87"/>
      <c r="AV2" s="104"/>
      <c r="AW2" s="103">
        <f>stn_cd</f>
        <v>0</v>
      </c>
      <c r="AX2" s="87"/>
      <c r="AY2" s="87"/>
      <c r="AZ2" s="87"/>
      <c r="BA2" s="104"/>
      <c r="EK2" s="2"/>
      <c r="EL2" s="2"/>
    </row>
    <row r="3" spans="1:150" ht="9.75" customHeight="1">
      <c r="A3" s="75"/>
      <c r="B3" s="76"/>
      <c r="C3" s="76"/>
      <c r="D3" s="76"/>
      <c r="E3" s="76"/>
      <c r="F3" s="76"/>
      <c r="G3" s="76"/>
      <c r="H3" s="77"/>
      <c r="I3" s="83"/>
      <c r="J3" s="84"/>
      <c r="K3" s="84"/>
      <c r="L3" s="88"/>
      <c r="M3" s="88"/>
      <c r="N3" s="84"/>
      <c r="O3" s="88"/>
      <c r="P3" s="88"/>
      <c r="Q3" s="84"/>
      <c r="R3" s="88"/>
      <c r="S3" s="88"/>
      <c r="T3" s="84"/>
      <c r="U3" s="83"/>
      <c r="V3" s="84"/>
      <c r="W3" s="84"/>
      <c r="X3" s="88"/>
      <c r="Y3" s="88"/>
      <c r="Z3" s="84"/>
      <c r="AA3" s="88"/>
      <c r="AB3" s="88"/>
      <c r="AC3" s="84"/>
      <c r="AD3" s="88"/>
      <c r="AE3" s="88"/>
      <c r="AF3" s="84"/>
      <c r="AG3" s="105"/>
      <c r="AH3" s="88"/>
      <c r="AI3" s="88"/>
      <c r="AJ3" s="88"/>
      <c r="AK3" s="88"/>
      <c r="AL3" s="88"/>
      <c r="AM3" s="88"/>
      <c r="AN3" s="88"/>
      <c r="AO3" s="88"/>
      <c r="AP3" s="88"/>
      <c r="AQ3" s="88"/>
      <c r="AR3" s="88"/>
      <c r="AS3" s="88"/>
      <c r="AT3" s="88"/>
      <c r="AU3" s="88"/>
      <c r="AV3" s="106"/>
      <c r="AW3" s="105"/>
      <c r="AX3" s="88"/>
      <c r="AY3" s="88"/>
      <c r="AZ3" s="88"/>
      <c r="BA3" s="106"/>
      <c r="EK3" s="2"/>
      <c r="EL3" s="2"/>
    </row>
    <row r="4" spans="1:150" ht="9.75" customHeight="1">
      <c r="A4" s="78"/>
      <c r="B4" s="79"/>
      <c r="C4" s="79"/>
      <c r="D4" s="79"/>
      <c r="E4" s="79"/>
      <c r="F4" s="79"/>
      <c r="G4" s="79"/>
      <c r="H4" s="80"/>
      <c r="I4" s="85"/>
      <c r="J4" s="86"/>
      <c r="K4" s="86"/>
      <c r="L4" s="89"/>
      <c r="M4" s="89"/>
      <c r="N4" s="86"/>
      <c r="O4" s="89"/>
      <c r="P4" s="89"/>
      <c r="Q4" s="86"/>
      <c r="R4" s="89"/>
      <c r="S4" s="89"/>
      <c r="T4" s="86"/>
      <c r="U4" s="85"/>
      <c r="V4" s="86"/>
      <c r="W4" s="86"/>
      <c r="X4" s="89"/>
      <c r="Y4" s="89"/>
      <c r="Z4" s="86"/>
      <c r="AA4" s="89"/>
      <c r="AB4" s="89"/>
      <c r="AC4" s="86"/>
      <c r="AD4" s="89"/>
      <c r="AE4" s="89"/>
      <c r="AF4" s="86"/>
      <c r="AG4" s="107"/>
      <c r="AH4" s="89"/>
      <c r="AI4" s="89"/>
      <c r="AJ4" s="89"/>
      <c r="AK4" s="89"/>
      <c r="AL4" s="89"/>
      <c r="AM4" s="89"/>
      <c r="AN4" s="89"/>
      <c r="AO4" s="89"/>
      <c r="AP4" s="89"/>
      <c r="AQ4" s="89"/>
      <c r="AR4" s="89"/>
      <c r="AS4" s="89"/>
      <c r="AT4" s="89"/>
      <c r="AU4" s="89"/>
      <c r="AV4" s="108"/>
      <c r="AW4" s="107"/>
      <c r="AX4" s="89"/>
      <c r="AY4" s="89"/>
      <c r="AZ4" s="89"/>
      <c r="BA4" s="108"/>
      <c r="EK4" s="2"/>
      <c r="EL4" s="2"/>
    </row>
    <row r="5" spans="1:150" ht="9" customHeight="1">
      <c r="A5" s="346" t="s">
        <v>174</v>
      </c>
      <c r="B5" s="346"/>
      <c r="C5" s="346"/>
      <c r="D5" s="346"/>
      <c r="E5" s="346"/>
      <c r="F5" s="346"/>
      <c r="G5" s="346"/>
      <c r="H5" s="346"/>
      <c r="I5" s="346"/>
      <c r="J5" s="346"/>
      <c r="K5" s="346"/>
      <c r="L5" s="346"/>
      <c r="M5" s="346"/>
      <c r="N5" s="346"/>
      <c r="O5" s="346"/>
      <c r="P5" s="346"/>
      <c r="Q5" s="346"/>
      <c r="R5" s="346"/>
      <c r="S5" s="346"/>
      <c r="T5" s="346"/>
      <c r="U5" s="346"/>
      <c r="V5" s="346"/>
      <c r="W5" s="346"/>
      <c r="X5" s="346"/>
      <c r="Y5" s="346"/>
      <c r="Z5" s="346"/>
      <c r="AA5" s="346"/>
      <c r="AB5" s="346"/>
      <c r="AC5" s="346"/>
      <c r="AD5" s="346"/>
      <c r="AE5" s="346"/>
      <c r="AF5" s="346"/>
      <c r="AG5" s="346"/>
      <c r="AH5" s="346"/>
      <c r="AI5" s="346"/>
      <c r="AJ5" s="346"/>
      <c r="AK5" s="346"/>
      <c r="AL5" s="346"/>
      <c r="AM5" s="346"/>
      <c r="AN5" s="346"/>
      <c r="AO5" s="346"/>
      <c r="AP5" s="346"/>
      <c r="AQ5" s="346"/>
      <c r="AR5" s="346"/>
      <c r="AS5" s="346"/>
      <c r="AT5" s="346"/>
      <c r="AU5" s="346"/>
      <c r="AV5" s="346"/>
      <c r="AW5" s="346"/>
      <c r="AX5" s="346"/>
      <c r="AY5" s="346"/>
      <c r="AZ5" s="346"/>
      <c r="BA5" s="346"/>
      <c r="EK5" s="2"/>
      <c r="EL5" s="2"/>
    </row>
    <row r="6" spans="1:150" ht="9" customHeight="1">
      <c r="A6" s="347"/>
      <c r="B6" s="347"/>
      <c r="C6" s="347"/>
      <c r="D6" s="347"/>
      <c r="E6" s="347"/>
      <c r="F6" s="347"/>
      <c r="G6" s="347"/>
      <c r="H6" s="347"/>
      <c r="I6" s="347"/>
      <c r="J6" s="347"/>
      <c r="K6" s="347"/>
      <c r="L6" s="347"/>
      <c r="M6" s="347"/>
      <c r="N6" s="347"/>
      <c r="O6" s="347"/>
      <c r="P6" s="347"/>
      <c r="Q6" s="347"/>
      <c r="R6" s="347"/>
      <c r="S6" s="347"/>
      <c r="T6" s="347"/>
      <c r="U6" s="347"/>
      <c r="V6" s="347"/>
      <c r="W6" s="347"/>
      <c r="X6" s="347"/>
      <c r="Y6" s="347"/>
      <c r="Z6" s="347"/>
      <c r="AA6" s="347"/>
      <c r="AB6" s="347"/>
      <c r="AC6" s="347"/>
      <c r="AD6" s="347"/>
      <c r="AE6" s="347"/>
      <c r="AF6" s="347"/>
      <c r="AG6" s="347"/>
      <c r="AH6" s="347"/>
      <c r="AI6" s="347"/>
      <c r="AJ6" s="347"/>
      <c r="AK6" s="347"/>
      <c r="AL6" s="347"/>
      <c r="AM6" s="347"/>
      <c r="AN6" s="347"/>
      <c r="AO6" s="347"/>
      <c r="AP6" s="347"/>
      <c r="AQ6" s="347"/>
      <c r="AR6" s="347"/>
      <c r="AS6" s="347"/>
      <c r="AT6" s="347"/>
      <c r="AU6" s="347"/>
      <c r="AV6" s="347"/>
      <c r="AW6" s="347"/>
      <c r="AX6" s="347"/>
      <c r="AY6" s="347"/>
      <c r="AZ6" s="347"/>
      <c r="BA6" s="347"/>
      <c r="EK6" s="2"/>
      <c r="EL6" s="2"/>
    </row>
    <row r="7" spans="1:150" ht="9" customHeight="1">
      <c r="A7" s="347"/>
      <c r="B7" s="347"/>
      <c r="C7" s="347"/>
      <c r="D7" s="347"/>
      <c r="E7" s="347"/>
      <c r="F7" s="347"/>
      <c r="G7" s="347"/>
      <c r="H7" s="347"/>
      <c r="I7" s="347"/>
      <c r="J7" s="347"/>
      <c r="K7" s="347"/>
      <c r="L7" s="347"/>
      <c r="M7" s="347"/>
      <c r="N7" s="347"/>
      <c r="O7" s="347"/>
      <c r="P7" s="347"/>
      <c r="Q7" s="347"/>
      <c r="R7" s="347"/>
      <c r="S7" s="347"/>
      <c r="T7" s="347"/>
      <c r="U7" s="347"/>
      <c r="V7" s="347"/>
      <c r="W7" s="347"/>
      <c r="X7" s="347"/>
      <c r="Y7" s="347"/>
      <c r="Z7" s="347"/>
      <c r="AA7" s="347"/>
      <c r="AB7" s="347"/>
      <c r="AC7" s="347"/>
      <c r="AD7" s="347"/>
      <c r="AE7" s="347"/>
      <c r="AF7" s="347"/>
      <c r="AG7" s="347"/>
      <c r="AH7" s="347"/>
      <c r="AI7" s="347"/>
      <c r="AJ7" s="347"/>
      <c r="AK7" s="347"/>
      <c r="AL7" s="347"/>
      <c r="AM7" s="347"/>
      <c r="AN7" s="347"/>
      <c r="AO7" s="347"/>
      <c r="AP7" s="347"/>
      <c r="AQ7" s="347"/>
      <c r="AR7" s="347"/>
      <c r="AS7" s="347"/>
      <c r="AT7" s="347"/>
      <c r="AU7" s="347"/>
      <c r="AV7" s="347"/>
      <c r="AW7" s="347"/>
      <c r="AX7" s="347"/>
      <c r="AY7" s="347"/>
      <c r="AZ7" s="347"/>
      <c r="BA7" s="347"/>
      <c r="EK7" s="2"/>
      <c r="EL7" s="2"/>
    </row>
    <row r="8" spans="1:150" ht="9" customHeight="1">
      <c r="A8" s="347"/>
      <c r="B8" s="347"/>
      <c r="C8" s="347"/>
      <c r="D8" s="347"/>
      <c r="E8" s="347"/>
      <c r="F8" s="347"/>
      <c r="G8" s="347"/>
      <c r="H8" s="347"/>
      <c r="I8" s="347"/>
      <c r="J8" s="347"/>
      <c r="K8" s="347"/>
      <c r="L8" s="347"/>
      <c r="M8" s="347"/>
      <c r="N8" s="347"/>
      <c r="O8" s="347"/>
      <c r="P8" s="347"/>
      <c r="Q8" s="347"/>
      <c r="R8" s="347"/>
      <c r="S8" s="347"/>
      <c r="T8" s="347"/>
      <c r="U8" s="347"/>
      <c r="V8" s="347"/>
      <c r="W8" s="347"/>
      <c r="X8" s="347"/>
      <c r="Y8" s="347"/>
      <c r="Z8" s="347"/>
      <c r="AA8" s="347"/>
      <c r="AB8" s="347"/>
      <c r="AC8" s="347"/>
      <c r="AD8" s="347"/>
      <c r="AE8" s="347"/>
      <c r="AF8" s="347"/>
      <c r="AG8" s="347"/>
      <c r="AH8" s="347"/>
      <c r="AI8" s="347"/>
      <c r="AJ8" s="347"/>
      <c r="AK8" s="347"/>
      <c r="AL8" s="347"/>
      <c r="AM8" s="347"/>
      <c r="AN8" s="347"/>
      <c r="AO8" s="347"/>
      <c r="AP8" s="347"/>
      <c r="AQ8" s="347"/>
      <c r="AR8" s="347"/>
      <c r="AS8" s="347"/>
      <c r="AT8" s="347"/>
      <c r="AU8" s="347"/>
      <c r="AV8" s="347"/>
      <c r="AW8" s="347"/>
      <c r="AX8" s="347"/>
      <c r="AY8" s="347"/>
      <c r="AZ8" s="347"/>
      <c r="BA8" s="347"/>
      <c r="EK8" s="2"/>
      <c r="EL8" s="2"/>
    </row>
    <row r="9" spans="1:150" ht="10.9" customHeight="1">
      <c r="A9" s="348" t="s">
        <v>175</v>
      </c>
      <c r="B9" s="348"/>
      <c r="C9" s="348"/>
      <c r="D9" s="348"/>
      <c r="E9" s="348"/>
      <c r="F9" s="348"/>
      <c r="G9" s="348"/>
      <c r="H9" s="348"/>
      <c r="I9" s="348"/>
      <c r="J9" s="348"/>
      <c r="K9" s="348"/>
      <c r="L9" s="348"/>
      <c r="M9" s="348"/>
      <c r="N9" s="348"/>
      <c r="O9" s="348"/>
      <c r="P9" s="348"/>
      <c r="Q9" s="348"/>
      <c r="R9" s="348"/>
      <c r="S9" s="348"/>
      <c r="T9" s="348"/>
      <c r="U9" s="348"/>
      <c r="V9" s="348"/>
      <c r="W9" s="348"/>
      <c r="X9" s="348"/>
      <c r="Y9" s="348"/>
      <c r="Z9" s="348"/>
      <c r="AA9" s="348"/>
      <c r="AB9" s="348"/>
      <c r="AC9" s="348"/>
      <c r="AD9" s="348"/>
      <c r="AE9" s="348"/>
      <c r="AF9" s="348"/>
      <c r="AG9" s="348"/>
      <c r="AH9" s="348"/>
      <c r="AI9" s="348"/>
      <c r="AJ9" s="348"/>
      <c r="AK9" s="348"/>
      <c r="AL9" s="348"/>
      <c r="AM9" s="348"/>
      <c r="AN9" s="348"/>
      <c r="AO9" s="348"/>
      <c r="AP9" s="348"/>
      <c r="AQ9" s="348"/>
      <c r="AR9" s="348"/>
      <c r="AS9" s="348"/>
      <c r="AT9" s="348"/>
      <c r="AU9" s="348"/>
      <c r="AV9" s="348"/>
      <c r="AW9" s="348"/>
      <c r="AX9" s="348"/>
      <c r="AY9" s="348"/>
      <c r="AZ9" s="348"/>
      <c r="BA9" s="348"/>
      <c r="EK9" s="2"/>
      <c r="EL9" s="2"/>
    </row>
    <row r="10" spans="1:150" ht="9" customHeight="1">
      <c r="A10" s="94" t="s">
        <v>151</v>
      </c>
      <c r="B10" s="94"/>
      <c r="C10" s="94"/>
      <c r="D10" s="94"/>
      <c r="E10" s="94"/>
      <c r="F10" s="94"/>
      <c r="G10" s="95" t="s">
        <v>48</v>
      </c>
      <c r="H10" s="95"/>
      <c r="I10" s="95"/>
      <c r="J10" s="95"/>
      <c r="K10" s="95"/>
      <c r="L10" s="95"/>
      <c r="M10" s="95"/>
      <c r="N10" s="95"/>
      <c r="O10" s="95"/>
      <c r="P10" s="95"/>
      <c r="Q10" s="88" t="s">
        <v>46</v>
      </c>
      <c r="R10" s="88"/>
      <c r="S10" s="97"/>
      <c r="T10" s="97"/>
      <c r="U10" s="97"/>
      <c r="V10" s="97"/>
      <c r="W10" s="97"/>
      <c r="X10" s="97"/>
      <c r="Y10" s="97"/>
      <c r="Z10" s="97"/>
      <c r="AA10" s="97"/>
      <c r="AB10" s="97"/>
      <c r="AC10" s="97"/>
      <c r="AD10" s="97"/>
      <c r="AE10" s="97"/>
      <c r="AF10" s="97"/>
      <c r="AG10" s="97"/>
      <c r="AH10" s="97"/>
      <c r="AI10" s="97"/>
      <c r="AJ10" s="97"/>
      <c r="AK10" s="97"/>
      <c r="AL10" s="97"/>
      <c r="AM10" s="97"/>
      <c r="AN10" s="97"/>
      <c r="AO10" s="97"/>
      <c r="AP10" s="97"/>
      <c r="AQ10" s="97"/>
      <c r="AR10" s="97"/>
      <c r="AS10" s="97"/>
      <c r="AT10" s="97"/>
      <c r="AU10" s="97"/>
      <c r="AV10" s="97"/>
      <c r="AW10" s="97"/>
      <c r="AX10" s="97"/>
      <c r="AY10" s="97"/>
      <c r="AZ10" s="97"/>
      <c r="BA10" s="97"/>
    </row>
    <row r="11" spans="1:150" ht="9" customHeight="1">
      <c r="A11" s="94"/>
      <c r="B11" s="94"/>
      <c r="C11" s="94"/>
      <c r="D11" s="94"/>
      <c r="E11" s="94"/>
      <c r="F11" s="94"/>
      <c r="G11" s="95"/>
      <c r="H11" s="95"/>
      <c r="I11" s="95"/>
      <c r="J11" s="95"/>
      <c r="K11" s="95"/>
      <c r="L11" s="95"/>
      <c r="M11" s="95"/>
      <c r="N11" s="95"/>
      <c r="O11" s="95"/>
      <c r="P11" s="95"/>
      <c r="Q11" s="88"/>
      <c r="R11" s="88"/>
      <c r="S11" s="97"/>
      <c r="T11" s="97"/>
      <c r="U11" s="97"/>
      <c r="V11" s="97"/>
      <c r="W11" s="97"/>
      <c r="X11" s="97"/>
      <c r="Y11" s="97"/>
      <c r="Z11" s="97"/>
      <c r="AA11" s="97"/>
      <c r="AB11" s="97"/>
      <c r="AC11" s="97"/>
      <c r="AD11" s="97"/>
      <c r="AE11" s="97"/>
      <c r="AF11" s="97"/>
      <c r="AG11" s="97"/>
      <c r="AH11" s="97"/>
      <c r="AI11" s="97"/>
      <c r="AJ11" s="97"/>
      <c r="AK11" s="97"/>
      <c r="AL11" s="97"/>
      <c r="AM11" s="97"/>
      <c r="AN11" s="97"/>
      <c r="AO11" s="97"/>
      <c r="AP11" s="97"/>
      <c r="AQ11" s="97"/>
      <c r="AR11" s="97"/>
      <c r="AS11" s="97"/>
      <c r="AT11" s="97"/>
      <c r="AU11" s="97"/>
      <c r="AV11" s="97"/>
      <c r="AW11" s="97"/>
      <c r="AX11" s="97"/>
      <c r="AY11" s="97"/>
      <c r="AZ11" s="97"/>
      <c r="BA11" s="97"/>
    </row>
    <row r="12" spans="1:150" ht="9" customHeight="1">
      <c r="A12" s="99" t="s">
        <v>47</v>
      </c>
      <c r="B12" s="99"/>
      <c r="C12" s="99"/>
      <c r="D12" s="99"/>
      <c r="E12" s="99"/>
      <c r="F12" s="99"/>
      <c r="G12" s="101" t="s">
        <v>49</v>
      </c>
      <c r="H12" s="101"/>
      <c r="I12" s="101"/>
      <c r="J12" s="101"/>
      <c r="K12" s="101"/>
      <c r="L12" s="101"/>
      <c r="M12" s="101"/>
      <c r="N12" s="101"/>
      <c r="O12" s="101"/>
      <c r="P12" s="101"/>
      <c r="Q12" s="88"/>
      <c r="R12" s="88"/>
      <c r="S12" s="97"/>
      <c r="T12" s="97"/>
      <c r="U12" s="97"/>
      <c r="V12" s="97"/>
      <c r="W12" s="97"/>
      <c r="X12" s="97"/>
      <c r="Y12" s="97"/>
      <c r="Z12" s="97"/>
      <c r="AA12" s="97"/>
      <c r="AB12" s="97"/>
      <c r="AC12" s="97"/>
      <c r="AD12" s="97"/>
      <c r="AE12" s="97"/>
      <c r="AF12" s="97"/>
      <c r="AG12" s="97"/>
      <c r="AH12" s="97"/>
      <c r="AI12" s="97"/>
      <c r="AJ12" s="97"/>
      <c r="AK12" s="97"/>
      <c r="AL12" s="97"/>
      <c r="AM12" s="97"/>
      <c r="AN12" s="97"/>
      <c r="AO12" s="97"/>
      <c r="AP12" s="97"/>
      <c r="AQ12" s="97"/>
      <c r="AR12" s="97"/>
      <c r="AS12" s="97"/>
      <c r="AT12" s="97"/>
      <c r="AU12" s="97"/>
      <c r="AV12" s="97"/>
      <c r="AW12" s="97"/>
      <c r="AX12" s="97"/>
      <c r="AY12" s="97"/>
      <c r="AZ12" s="97"/>
      <c r="BA12" s="97"/>
    </row>
    <row r="13" spans="1:150" ht="9" customHeight="1" thickBot="1">
      <c r="A13" s="100"/>
      <c r="B13" s="100"/>
      <c r="C13" s="100"/>
      <c r="D13" s="100"/>
      <c r="E13" s="100"/>
      <c r="F13" s="100"/>
      <c r="G13" s="102"/>
      <c r="H13" s="102"/>
      <c r="I13" s="102"/>
      <c r="J13" s="102"/>
      <c r="K13" s="102"/>
      <c r="L13" s="102"/>
      <c r="M13" s="102"/>
      <c r="N13" s="102"/>
      <c r="O13" s="102"/>
      <c r="P13" s="102"/>
      <c r="Q13" s="96"/>
      <c r="R13" s="96"/>
      <c r="S13" s="98"/>
      <c r="T13" s="98"/>
      <c r="U13" s="98"/>
      <c r="V13" s="98"/>
      <c r="W13" s="98"/>
      <c r="X13" s="98"/>
      <c r="Y13" s="98"/>
      <c r="Z13" s="98"/>
      <c r="AA13" s="98"/>
      <c r="AB13" s="98"/>
      <c r="AC13" s="98"/>
      <c r="AD13" s="98"/>
      <c r="AE13" s="98"/>
      <c r="AF13" s="98"/>
      <c r="AG13" s="98"/>
      <c r="AH13" s="98"/>
      <c r="AI13" s="98"/>
      <c r="AJ13" s="98"/>
      <c r="AK13" s="98"/>
      <c r="AL13" s="98"/>
      <c r="AM13" s="98"/>
      <c r="AN13" s="98"/>
      <c r="AO13" s="98"/>
      <c r="AP13" s="98"/>
      <c r="AQ13" s="98"/>
      <c r="AR13" s="98"/>
      <c r="AS13" s="98"/>
      <c r="AT13" s="98"/>
      <c r="AU13" s="98"/>
      <c r="AV13" s="98"/>
      <c r="AW13" s="98"/>
      <c r="AX13" s="98"/>
      <c r="AY13" s="98"/>
      <c r="AZ13" s="98"/>
      <c r="BA13" s="98"/>
    </row>
    <row r="14" spans="1:150" ht="9" customHeight="1">
      <c r="A14" s="136" t="s">
        <v>133</v>
      </c>
      <c r="B14" s="115"/>
      <c r="C14" s="115"/>
      <c r="D14" s="115"/>
      <c r="E14" s="137">
        <f>'01.変更届'!E13</f>
        <v>0</v>
      </c>
      <c r="F14" s="138"/>
      <c r="G14" s="138"/>
      <c r="H14" s="138"/>
      <c r="I14" s="138"/>
      <c r="J14" s="138"/>
      <c r="K14" s="138"/>
      <c r="L14" s="138"/>
      <c r="M14" s="138"/>
      <c r="N14" s="138"/>
      <c r="O14" s="138"/>
      <c r="P14" s="138"/>
      <c r="Q14" s="138"/>
      <c r="R14" s="351" t="s">
        <v>152</v>
      </c>
      <c r="S14" s="372">
        <f>'01.変更届'!S13</f>
        <v>0</v>
      </c>
      <c r="T14" s="372"/>
      <c r="U14" s="372"/>
      <c r="V14" s="351" t="s">
        <v>153</v>
      </c>
      <c r="W14" s="351" t="s">
        <v>134</v>
      </c>
      <c r="X14" s="351"/>
      <c r="Y14" s="349">
        <f>'01.変更届'!Y13</f>
        <v>0</v>
      </c>
      <c r="Z14" s="349"/>
      <c r="AA14" s="349"/>
      <c r="AB14" s="349"/>
      <c r="AC14" s="349"/>
      <c r="AD14" s="349"/>
      <c r="AE14" s="349"/>
      <c r="AF14" s="351" t="s">
        <v>135</v>
      </c>
      <c r="AG14" s="352"/>
      <c r="AH14" s="355" t="s">
        <v>141</v>
      </c>
      <c r="AI14" s="355"/>
      <c r="AJ14" s="355"/>
      <c r="AK14" s="355"/>
      <c r="AL14" s="357">
        <f>'01.変更届'!AL13</f>
        <v>0</v>
      </c>
      <c r="AM14" s="358"/>
      <c r="AN14" s="358"/>
      <c r="AO14" s="358"/>
      <c r="AP14" s="358"/>
      <c r="AQ14" s="358"/>
      <c r="AR14" s="358"/>
      <c r="AS14" s="358"/>
      <c r="AT14" s="358"/>
      <c r="AU14" s="358"/>
      <c r="AV14" s="358"/>
      <c r="AW14" s="358"/>
      <c r="AX14" s="358"/>
      <c r="AY14" s="358"/>
      <c r="AZ14" s="358"/>
      <c r="BA14" s="359"/>
      <c r="EK14" s="6" t="s">
        <v>0</v>
      </c>
      <c r="EL14" s="6" t="s">
        <v>224</v>
      </c>
      <c r="ET14" s="6" t="s">
        <v>224</v>
      </c>
    </row>
    <row r="15" spans="1:150" ht="12" customHeight="1">
      <c r="A15" s="123"/>
      <c r="B15" s="116"/>
      <c r="C15" s="116"/>
      <c r="D15" s="116"/>
      <c r="E15" s="139"/>
      <c r="F15" s="140"/>
      <c r="G15" s="140"/>
      <c r="H15" s="140"/>
      <c r="I15" s="140"/>
      <c r="J15" s="140"/>
      <c r="K15" s="140"/>
      <c r="L15" s="140"/>
      <c r="M15" s="140"/>
      <c r="N15" s="140"/>
      <c r="O15" s="140"/>
      <c r="P15" s="140"/>
      <c r="Q15" s="140"/>
      <c r="R15" s="353"/>
      <c r="S15" s="272"/>
      <c r="T15" s="272"/>
      <c r="U15" s="272"/>
      <c r="V15" s="353"/>
      <c r="W15" s="353"/>
      <c r="X15" s="353"/>
      <c r="Y15" s="350"/>
      <c r="Z15" s="350"/>
      <c r="AA15" s="350"/>
      <c r="AB15" s="350"/>
      <c r="AC15" s="350"/>
      <c r="AD15" s="350"/>
      <c r="AE15" s="350"/>
      <c r="AF15" s="353"/>
      <c r="AG15" s="354"/>
      <c r="AH15" s="356"/>
      <c r="AI15" s="356"/>
      <c r="AJ15" s="356"/>
      <c r="AK15" s="356"/>
      <c r="AL15" s="360"/>
      <c r="AM15" s="361"/>
      <c r="AN15" s="361"/>
      <c r="AO15" s="361"/>
      <c r="AP15" s="361"/>
      <c r="AQ15" s="361"/>
      <c r="AR15" s="361"/>
      <c r="AS15" s="361"/>
      <c r="AT15" s="361"/>
      <c r="AU15" s="361"/>
      <c r="AV15" s="361"/>
      <c r="AW15" s="361"/>
      <c r="AX15" s="361"/>
      <c r="AY15" s="361"/>
      <c r="AZ15" s="361"/>
      <c r="BA15" s="362"/>
      <c r="EK15" s="7" t="s">
        <v>50</v>
      </c>
      <c r="EL15" s="7" t="s">
        <v>71</v>
      </c>
      <c r="ET15" s="6" t="s">
        <v>0</v>
      </c>
    </row>
    <row r="16" spans="1:150" ht="12" customHeight="1">
      <c r="A16" s="363" t="s">
        <v>154</v>
      </c>
      <c r="B16" s="364"/>
      <c r="C16" s="364"/>
      <c r="D16" s="364"/>
      <c r="E16" s="367">
        <f>'01.変更届'!E15</f>
        <v>0</v>
      </c>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56" t="s">
        <v>140</v>
      </c>
      <c r="AI16" s="356"/>
      <c r="AJ16" s="356"/>
      <c r="AK16" s="356"/>
      <c r="AL16" s="128" t="str">
        <f>'01.変更届'!AL15</f>
        <v/>
      </c>
      <c r="AM16" s="129"/>
      <c r="AN16" s="129"/>
      <c r="AO16" s="129"/>
      <c r="AP16" s="370" t="s">
        <v>152</v>
      </c>
      <c r="AQ16" s="129" t="str">
        <f>'01.変更届'!AQ15</f>
        <v/>
      </c>
      <c r="AR16" s="129"/>
      <c r="AS16" s="129"/>
      <c r="AT16" s="129"/>
      <c r="AU16" s="129"/>
      <c r="AV16" s="370" t="s">
        <v>153</v>
      </c>
      <c r="AW16" s="129" t="str">
        <f>'01.変更届'!AW15</f>
        <v/>
      </c>
      <c r="AX16" s="129"/>
      <c r="AY16" s="129"/>
      <c r="AZ16" s="129"/>
      <c r="BA16" s="373"/>
      <c r="EK16" s="7" t="s">
        <v>51</v>
      </c>
      <c r="EL16" s="7" t="s">
        <v>72</v>
      </c>
      <c r="ET16" s="7" t="s">
        <v>50</v>
      </c>
    </row>
    <row r="17" spans="1:150" ht="12" customHeight="1" thickBot="1">
      <c r="A17" s="365"/>
      <c r="B17" s="366"/>
      <c r="C17" s="366"/>
      <c r="D17" s="366"/>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9"/>
      <c r="AI17" s="369"/>
      <c r="AJ17" s="369"/>
      <c r="AK17" s="369"/>
      <c r="AL17" s="130"/>
      <c r="AM17" s="131"/>
      <c r="AN17" s="131"/>
      <c r="AO17" s="131"/>
      <c r="AP17" s="371"/>
      <c r="AQ17" s="131"/>
      <c r="AR17" s="131"/>
      <c r="AS17" s="131"/>
      <c r="AT17" s="131"/>
      <c r="AU17" s="131"/>
      <c r="AV17" s="371"/>
      <c r="AW17" s="131"/>
      <c r="AX17" s="131"/>
      <c r="AY17" s="131"/>
      <c r="AZ17" s="131"/>
      <c r="BA17" s="374"/>
      <c r="EK17" s="7" t="s">
        <v>52</v>
      </c>
      <c r="EL17" s="7" t="s">
        <v>73</v>
      </c>
      <c r="ET17" s="7" t="s">
        <v>51</v>
      </c>
    </row>
    <row r="18" spans="1:150" ht="6" customHeight="1" thickBot="1">
      <c r="A18" s="147"/>
      <c r="B18" s="147"/>
      <c r="C18" s="147"/>
      <c r="D18" s="147"/>
      <c r="E18" s="147"/>
      <c r="F18" s="147"/>
      <c r="G18" s="147"/>
      <c r="H18" s="147"/>
      <c r="I18" s="147"/>
      <c r="J18" s="147"/>
      <c r="K18" s="147"/>
      <c r="L18" s="147"/>
      <c r="M18" s="147"/>
      <c r="N18" s="147"/>
      <c r="O18" s="147"/>
      <c r="P18" s="147"/>
      <c r="Q18" s="147"/>
      <c r="R18" s="147"/>
      <c r="S18" s="147"/>
      <c r="T18" s="147"/>
      <c r="U18" s="147"/>
      <c r="V18" s="147"/>
      <c r="W18" s="147"/>
      <c r="X18" s="147"/>
      <c r="Y18" s="147"/>
      <c r="Z18" s="147"/>
      <c r="AA18" s="147"/>
      <c r="AB18" s="147"/>
      <c r="AC18" s="147"/>
      <c r="AD18" s="147"/>
      <c r="AE18" s="147"/>
      <c r="AF18" s="147"/>
      <c r="AG18" s="147"/>
      <c r="AH18" s="147"/>
      <c r="AI18" s="147"/>
      <c r="AJ18" s="147"/>
      <c r="AK18" s="147"/>
      <c r="AL18" s="147"/>
      <c r="AM18" s="147"/>
      <c r="AN18" s="147"/>
      <c r="AO18" s="147"/>
      <c r="AP18" s="147"/>
      <c r="AQ18" s="148"/>
      <c r="AR18" s="148"/>
      <c r="AS18" s="148"/>
      <c r="AT18" s="148"/>
      <c r="AU18" s="148"/>
      <c r="AV18" s="148"/>
      <c r="AW18" s="148"/>
      <c r="AX18" s="148"/>
      <c r="AY18" s="148"/>
      <c r="AZ18" s="148"/>
      <c r="BA18" s="148"/>
      <c r="EK18" s="7" t="s">
        <v>53</v>
      </c>
      <c r="EL18" s="7" t="s">
        <v>74</v>
      </c>
      <c r="ET18" s="7" t="s">
        <v>52</v>
      </c>
    </row>
    <row r="19" spans="1:150" ht="7.9" customHeight="1">
      <c r="A19" s="167"/>
      <c r="B19" s="167"/>
      <c r="C19" s="151" t="s">
        <v>155</v>
      </c>
      <c r="D19" s="151"/>
      <c r="E19" s="167"/>
      <c r="F19" s="167"/>
      <c r="G19" s="151" t="s">
        <v>176</v>
      </c>
      <c r="H19" s="151"/>
      <c r="I19" s="375" t="s">
        <v>156</v>
      </c>
      <c r="J19" s="377" t="s">
        <v>171</v>
      </c>
      <c r="K19" s="377"/>
      <c r="L19" s="377"/>
      <c r="M19" s="377"/>
      <c r="N19" s="377"/>
      <c r="O19" s="377"/>
      <c r="P19" s="377"/>
      <c r="Q19" s="377"/>
      <c r="R19" s="377"/>
      <c r="S19" s="377"/>
      <c r="T19" s="377"/>
      <c r="U19" s="377"/>
      <c r="V19" s="377"/>
      <c r="W19" s="377"/>
      <c r="X19" s="377"/>
      <c r="Y19" s="375" t="s">
        <v>156</v>
      </c>
      <c r="Z19" s="167"/>
      <c r="AA19" s="167"/>
      <c r="AB19" s="151" t="s">
        <v>177</v>
      </c>
      <c r="AC19" s="151"/>
      <c r="AD19" s="167"/>
      <c r="AE19" s="167"/>
      <c r="AF19" s="151" t="s">
        <v>178</v>
      </c>
      <c r="AG19" s="151"/>
      <c r="AH19" s="379" t="s">
        <v>179</v>
      </c>
      <c r="AI19" s="379"/>
      <c r="AJ19" s="379"/>
      <c r="AK19" s="379"/>
      <c r="AL19" s="379"/>
      <c r="AM19" s="379"/>
      <c r="AN19" s="379"/>
      <c r="AO19" s="379"/>
      <c r="AP19" s="380"/>
      <c r="AQ19" s="173" t="s">
        <v>43</v>
      </c>
      <c r="AR19" s="88"/>
      <c r="AS19" s="157" t="str">
        <f>'01.変更届'!AS18</f>
        <v>33</v>
      </c>
      <c r="AT19" s="157"/>
      <c r="AU19" s="159" t="s">
        <v>44</v>
      </c>
      <c r="AV19" s="161">
        <f>'01.変更届'!AV18</f>
        <v>1</v>
      </c>
      <c r="AW19" s="157"/>
      <c r="AX19" s="162" t="s">
        <v>45</v>
      </c>
      <c r="AY19" s="161">
        <f>'01.変更届'!AY18</f>
        <v>0</v>
      </c>
      <c r="AZ19" s="161"/>
      <c r="BA19" s="165" t="s">
        <v>132</v>
      </c>
      <c r="EK19" s="7" t="s">
        <v>54</v>
      </c>
      <c r="EL19" s="7" t="s">
        <v>75</v>
      </c>
      <c r="ET19" s="7" t="s">
        <v>53</v>
      </c>
    </row>
    <row r="20" spans="1:150" ht="7.9" customHeight="1" thickBot="1">
      <c r="A20" s="168"/>
      <c r="B20" s="168"/>
      <c r="C20" s="152"/>
      <c r="D20" s="152"/>
      <c r="E20" s="168"/>
      <c r="F20" s="168"/>
      <c r="G20" s="152"/>
      <c r="H20" s="152"/>
      <c r="I20" s="376"/>
      <c r="J20" s="378"/>
      <c r="K20" s="378"/>
      <c r="L20" s="378"/>
      <c r="M20" s="378"/>
      <c r="N20" s="378"/>
      <c r="O20" s="378"/>
      <c r="P20" s="378"/>
      <c r="Q20" s="378"/>
      <c r="R20" s="378"/>
      <c r="S20" s="378"/>
      <c r="T20" s="378"/>
      <c r="U20" s="378"/>
      <c r="V20" s="378"/>
      <c r="W20" s="378"/>
      <c r="X20" s="378"/>
      <c r="Y20" s="376"/>
      <c r="Z20" s="168"/>
      <c r="AA20" s="168"/>
      <c r="AB20" s="152"/>
      <c r="AC20" s="152"/>
      <c r="AD20" s="168"/>
      <c r="AE20" s="168"/>
      <c r="AF20" s="152"/>
      <c r="AG20" s="152"/>
      <c r="AH20" s="381"/>
      <c r="AI20" s="381"/>
      <c r="AJ20" s="381"/>
      <c r="AK20" s="381"/>
      <c r="AL20" s="381"/>
      <c r="AM20" s="381"/>
      <c r="AN20" s="381"/>
      <c r="AO20" s="381"/>
      <c r="AP20" s="382"/>
      <c r="AQ20" s="174"/>
      <c r="AR20" s="175"/>
      <c r="AS20" s="158"/>
      <c r="AT20" s="158"/>
      <c r="AU20" s="160"/>
      <c r="AV20" s="158"/>
      <c r="AW20" s="158"/>
      <c r="AX20" s="163"/>
      <c r="AY20" s="164"/>
      <c r="AZ20" s="164"/>
      <c r="BA20" s="166"/>
      <c r="EJ20" s="24"/>
      <c r="EK20" s="7" t="s">
        <v>55</v>
      </c>
      <c r="EL20" s="7" t="s">
        <v>76</v>
      </c>
      <c r="ET20" s="7" t="s">
        <v>54</v>
      </c>
    </row>
    <row r="21" spans="1:150" ht="12" customHeight="1">
      <c r="A21" s="176" t="s">
        <v>180</v>
      </c>
      <c r="B21" s="177"/>
      <c r="C21" s="177"/>
      <c r="D21" s="177"/>
      <c r="E21" s="177"/>
      <c r="F21" s="177"/>
      <c r="G21" s="177"/>
      <c r="H21" s="177"/>
      <c r="I21" s="177"/>
      <c r="J21" s="177"/>
      <c r="K21" s="177"/>
      <c r="L21" s="177"/>
      <c r="M21" s="177"/>
      <c r="N21" s="177"/>
      <c r="O21" s="178"/>
      <c r="P21" s="182">
        <f>'01.変更届'!P20</f>
        <v>0</v>
      </c>
      <c r="Q21" s="183"/>
      <c r="R21" s="183"/>
      <c r="S21" s="183"/>
      <c r="T21" s="183"/>
      <c r="U21" s="183"/>
      <c r="V21" s="183"/>
      <c r="W21" s="183"/>
      <c r="X21" s="183"/>
      <c r="Y21" s="183"/>
      <c r="Z21" s="183"/>
      <c r="AA21" s="183"/>
      <c r="AB21" s="183"/>
      <c r="AC21" s="183"/>
      <c r="AD21" s="183"/>
      <c r="AE21" s="183"/>
      <c r="AF21" s="183"/>
      <c r="AG21" s="183"/>
      <c r="AH21" s="183"/>
      <c r="AI21" s="183"/>
      <c r="AJ21" s="183"/>
      <c r="AK21" s="183"/>
      <c r="AL21" s="183"/>
      <c r="AM21" s="183"/>
      <c r="AN21" s="183"/>
      <c r="AO21" s="183"/>
      <c r="AP21" s="183"/>
      <c r="AQ21" s="184"/>
      <c r="AR21" s="184"/>
      <c r="AS21" s="184"/>
      <c r="AT21" s="184"/>
      <c r="AU21" s="184"/>
      <c r="AV21" s="184"/>
      <c r="AW21" s="184"/>
      <c r="AX21" s="184"/>
      <c r="AY21" s="184"/>
      <c r="AZ21" s="184"/>
      <c r="BA21" s="185"/>
      <c r="EJ21" s="24"/>
      <c r="EK21" s="7" t="s">
        <v>56</v>
      </c>
      <c r="EL21" s="7" t="s">
        <v>77</v>
      </c>
      <c r="ET21" s="7" t="s">
        <v>55</v>
      </c>
    </row>
    <row r="22" spans="1:150" ht="12" customHeight="1" thickBot="1">
      <c r="A22" s="179"/>
      <c r="B22" s="180"/>
      <c r="C22" s="180"/>
      <c r="D22" s="180"/>
      <c r="E22" s="180"/>
      <c r="F22" s="180"/>
      <c r="G22" s="180"/>
      <c r="H22" s="180"/>
      <c r="I22" s="180"/>
      <c r="J22" s="180"/>
      <c r="K22" s="180"/>
      <c r="L22" s="180"/>
      <c r="M22" s="180"/>
      <c r="N22" s="180"/>
      <c r="O22" s="181"/>
      <c r="P22" s="186"/>
      <c r="Q22" s="187"/>
      <c r="R22" s="187"/>
      <c r="S22" s="187"/>
      <c r="T22" s="187"/>
      <c r="U22" s="187"/>
      <c r="V22" s="187"/>
      <c r="W22" s="187"/>
      <c r="X22" s="187"/>
      <c r="Y22" s="187"/>
      <c r="Z22" s="187"/>
      <c r="AA22" s="187"/>
      <c r="AB22" s="187"/>
      <c r="AC22" s="187"/>
      <c r="AD22" s="187"/>
      <c r="AE22" s="187"/>
      <c r="AF22" s="187"/>
      <c r="AG22" s="187"/>
      <c r="AH22" s="187"/>
      <c r="AI22" s="187"/>
      <c r="AJ22" s="187"/>
      <c r="AK22" s="187"/>
      <c r="AL22" s="187"/>
      <c r="AM22" s="187"/>
      <c r="AN22" s="187"/>
      <c r="AO22" s="187"/>
      <c r="AP22" s="187"/>
      <c r="AQ22" s="187"/>
      <c r="AR22" s="187"/>
      <c r="AS22" s="187"/>
      <c r="AT22" s="187"/>
      <c r="AU22" s="187"/>
      <c r="AV22" s="187"/>
      <c r="AW22" s="187"/>
      <c r="AX22" s="187"/>
      <c r="AY22" s="187"/>
      <c r="AZ22" s="187"/>
      <c r="BA22" s="188"/>
      <c r="EJ22" s="24"/>
      <c r="EK22" s="7" t="s">
        <v>57</v>
      </c>
      <c r="EL22" s="7" t="s">
        <v>78</v>
      </c>
      <c r="ET22" s="7" t="s">
        <v>56</v>
      </c>
    </row>
    <row r="23" spans="1:150" ht="12" customHeight="1" thickBot="1">
      <c r="A23" s="189"/>
      <c r="B23" s="189"/>
      <c r="C23" s="189"/>
      <c r="D23" s="189"/>
      <c r="E23" s="189"/>
      <c r="F23" s="189"/>
      <c r="G23" s="189"/>
      <c r="H23" s="189"/>
      <c r="I23" s="189"/>
      <c r="J23" s="189"/>
      <c r="K23" s="189"/>
      <c r="L23" s="189"/>
      <c r="M23" s="189"/>
      <c r="N23" s="189"/>
      <c r="O23" s="189"/>
      <c r="P23" s="189"/>
      <c r="Q23" s="189"/>
      <c r="R23" s="189"/>
      <c r="S23" s="189"/>
      <c r="T23" s="189"/>
      <c r="U23" s="189"/>
      <c r="V23" s="189"/>
      <c r="W23" s="189"/>
      <c r="X23" s="189"/>
      <c r="Y23" s="189"/>
      <c r="Z23" s="189"/>
      <c r="AA23" s="189"/>
      <c r="AB23" s="189"/>
      <c r="AC23" s="189"/>
      <c r="AD23" s="189"/>
      <c r="AE23" s="189"/>
      <c r="AF23" s="189"/>
      <c r="AG23" s="189"/>
      <c r="AH23" s="189"/>
      <c r="AI23" s="189"/>
      <c r="AJ23" s="189"/>
      <c r="AK23" s="189"/>
      <c r="AL23" s="189"/>
      <c r="AM23" s="189"/>
      <c r="AN23" s="189"/>
      <c r="AO23" s="189"/>
      <c r="AP23" s="189"/>
      <c r="AQ23" s="189"/>
      <c r="AR23" s="189"/>
      <c r="AS23" s="189"/>
      <c r="AT23" s="189"/>
      <c r="AU23" s="189"/>
      <c r="AV23" s="189"/>
      <c r="AW23" s="189"/>
      <c r="AX23" s="189"/>
      <c r="AY23" s="189"/>
      <c r="AZ23" s="189"/>
      <c r="BA23" s="189"/>
      <c r="EK23" s="7" t="s">
        <v>58</v>
      </c>
      <c r="EL23" s="7" t="s">
        <v>79</v>
      </c>
      <c r="ET23" s="7" t="s">
        <v>57</v>
      </c>
    </row>
    <row r="24" spans="1:150" ht="7.9" customHeight="1">
      <c r="A24" s="383" t="s">
        <v>157</v>
      </c>
      <c r="B24" s="384"/>
      <c r="C24" s="384"/>
      <c r="D24" s="384"/>
      <c r="E24" s="384"/>
      <c r="F24" s="387"/>
      <c r="G24" s="147"/>
      <c r="H24" s="147"/>
      <c r="I24" s="147"/>
      <c r="J24" s="147"/>
      <c r="K24" s="147"/>
      <c r="L24" s="147"/>
      <c r="M24" s="147"/>
      <c r="N24" s="147"/>
      <c r="O24" s="147" t="s">
        <v>158</v>
      </c>
      <c r="P24" s="147"/>
      <c r="Q24" s="147"/>
      <c r="R24" s="147"/>
      <c r="S24" s="147"/>
      <c r="T24" s="147"/>
      <c r="U24" s="342" t="s">
        <v>159</v>
      </c>
      <c r="V24" s="342"/>
      <c r="W24" s="342"/>
      <c r="X24" s="342"/>
      <c r="Y24" s="342"/>
      <c r="Z24" s="342"/>
      <c r="AA24" s="342"/>
      <c r="AB24" s="342"/>
      <c r="AC24" s="389"/>
      <c r="AD24" s="387"/>
      <c r="AE24" s="147"/>
      <c r="AF24" s="147"/>
      <c r="AG24" s="147"/>
      <c r="AH24" s="147"/>
      <c r="AI24" s="147"/>
      <c r="AJ24" s="147"/>
      <c r="AK24" s="147"/>
      <c r="AL24" s="147"/>
      <c r="AM24" s="147" t="s">
        <v>160</v>
      </c>
      <c r="AN24" s="147"/>
      <c r="AO24" s="147"/>
      <c r="AP24" s="147"/>
      <c r="AQ24" s="147"/>
      <c r="AR24" s="147"/>
      <c r="AS24" s="342" t="s">
        <v>161</v>
      </c>
      <c r="AT24" s="342"/>
      <c r="AU24" s="342"/>
      <c r="AV24" s="342"/>
      <c r="AW24" s="342"/>
      <c r="AX24" s="342"/>
      <c r="AY24" s="342"/>
      <c r="AZ24" s="342"/>
      <c r="BA24" s="392"/>
      <c r="EK24" s="7" t="s">
        <v>59</v>
      </c>
      <c r="EL24" s="7" t="s">
        <v>80</v>
      </c>
      <c r="ET24" s="7" t="s">
        <v>58</v>
      </c>
    </row>
    <row r="25" spans="1:150" ht="7.9" customHeight="1">
      <c r="A25" s="385"/>
      <c r="B25" s="386"/>
      <c r="C25" s="386"/>
      <c r="D25" s="386"/>
      <c r="E25" s="386"/>
      <c r="F25" s="388"/>
      <c r="G25" s="175"/>
      <c r="H25" s="175"/>
      <c r="I25" s="175"/>
      <c r="J25" s="175"/>
      <c r="K25" s="175"/>
      <c r="L25" s="175"/>
      <c r="M25" s="175"/>
      <c r="N25" s="175"/>
      <c r="O25" s="175"/>
      <c r="P25" s="175"/>
      <c r="Q25" s="175"/>
      <c r="R25" s="175"/>
      <c r="S25" s="175"/>
      <c r="T25" s="175"/>
      <c r="U25" s="390"/>
      <c r="V25" s="390"/>
      <c r="W25" s="390"/>
      <c r="X25" s="390"/>
      <c r="Y25" s="390"/>
      <c r="Z25" s="390"/>
      <c r="AA25" s="390"/>
      <c r="AB25" s="390"/>
      <c r="AC25" s="391"/>
      <c r="AD25" s="388"/>
      <c r="AE25" s="175"/>
      <c r="AF25" s="175"/>
      <c r="AG25" s="175"/>
      <c r="AH25" s="175"/>
      <c r="AI25" s="175"/>
      <c r="AJ25" s="175"/>
      <c r="AK25" s="175"/>
      <c r="AL25" s="175"/>
      <c r="AM25" s="175"/>
      <c r="AN25" s="175"/>
      <c r="AO25" s="175"/>
      <c r="AP25" s="175"/>
      <c r="AQ25" s="175"/>
      <c r="AR25" s="175"/>
      <c r="AS25" s="390"/>
      <c r="AT25" s="390"/>
      <c r="AU25" s="390"/>
      <c r="AV25" s="390"/>
      <c r="AW25" s="390"/>
      <c r="AX25" s="390"/>
      <c r="AY25" s="390"/>
      <c r="AZ25" s="390"/>
      <c r="BA25" s="393"/>
      <c r="EK25" s="7" t="s">
        <v>60</v>
      </c>
      <c r="EL25" s="7" t="s">
        <v>81</v>
      </c>
      <c r="ET25" s="7" t="s">
        <v>59</v>
      </c>
    </row>
    <row r="26" spans="1:150" ht="15" customHeight="1">
      <c r="A26" s="300" t="s">
        <v>171</v>
      </c>
      <c r="B26" s="301"/>
      <c r="C26" s="209" t="s">
        <v>136</v>
      </c>
      <c r="D26" s="210"/>
      <c r="E26" s="210"/>
      <c r="F26" s="394" t="str">
        <f>IF(ISBLANK(VLOOKUP("専任取引士"&amp;ROUNDUP(ROW($A26)/16,0),sentori,4,FALSE)),"",VLOOKUP("専任取引士"&amp;ROUNDUP(ROW($A26)/16,0),sentori,4,FALSE))</f>
        <v/>
      </c>
      <c r="G26" s="395"/>
      <c r="H26" s="395"/>
      <c r="I26" s="395"/>
      <c r="J26" s="395"/>
      <c r="K26" s="395"/>
      <c r="L26" s="395"/>
      <c r="M26" s="395"/>
      <c r="N26" s="395"/>
      <c r="O26" s="395"/>
      <c r="P26" s="395"/>
      <c r="Q26" s="395"/>
      <c r="R26" s="395"/>
      <c r="S26" s="395"/>
      <c r="T26" s="395"/>
      <c r="U26" s="395"/>
      <c r="V26" s="395"/>
      <c r="W26" s="395"/>
      <c r="X26" s="395"/>
      <c r="Y26" s="396"/>
      <c r="Z26" s="397" t="s">
        <v>144</v>
      </c>
      <c r="AA26" s="398"/>
      <c r="AB26" s="260" t="str">
        <f>LEFT(VLOOKUP("専任取引士"&amp;ROUNDUP(ROW($A26)/16,0),sentori,7,FALSE),1)</f>
        <v/>
      </c>
      <c r="AC26" s="262"/>
      <c r="AD26" s="394" t="str">
        <f>IF(ISBLANK(VLOOKUP("専任取引士"&amp;ROUNDUP(ROW($A26)/16,0),sentori,25,FALSE)),"",VLOOKUP("専任取引士"&amp;ROUNDUP(ROW($A26)/16,0),sentori,25,FALSE))</f>
        <v/>
      </c>
      <c r="AE26" s="395"/>
      <c r="AF26" s="395"/>
      <c r="AG26" s="395"/>
      <c r="AH26" s="395"/>
      <c r="AI26" s="395"/>
      <c r="AJ26" s="395"/>
      <c r="AK26" s="395"/>
      <c r="AL26" s="395"/>
      <c r="AM26" s="395"/>
      <c r="AN26" s="395"/>
      <c r="AO26" s="395"/>
      <c r="AP26" s="395"/>
      <c r="AQ26" s="395"/>
      <c r="AR26" s="395"/>
      <c r="AS26" s="395"/>
      <c r="AT26" s="395"/>
      <c r="AU26" s="395"/>
      <c r="AV26" s="395"/>
      <c r="AW26" s="396"/>
      <c r="AX26" s="397" t="s">
        <v>144</v>
      </c>
      <c r="AY26" s="398"/>
      <c r="AZ26" s="260" t="str">
        <f>LEFT(VLOOKUP("専任取引士"&amp;ROUNDUP(ROW($A26)/16,0),sentori,28,FALSE),1)</f>
        <v/>
      </c>
      <c r="BA26" s="262"/>
      <c r="EK26" s="7" t="s">
        <v>61</v>
      </c>
      <c r="EL26" s="7" t="s">
        <v>82</v>
      </c>
      <c r="ET26" s="7" t="s">
        <v>60</v>
      </c>
    </row>
    <row r="27" spans="1:150" ht="15" customHeight="1">
      <c r="A27" s="300"/>
      <c r="B27" s="301"/>
      <c r="C27" s="412" t="s">
        <v>163</v>
      </c>
      <c r="D27" s="409"/>
      <c r="E27" s="409"/>
      <c r="F27" s="217" t="str">
        <f>IF(ISBLANK(VLOOKUP("専任取引士"&amp;ROUNDUP(ROW($A26)/16,0),sentori,3,FALSE)),"",VLOOKUP("専任取引士"&amp;ROUNDUP(ROW($A26)/16,0),sentori,3,FALSE))</f>
        <v/>
      </c>
      <c r="G27" s="218"/>
      <c r="H27" s="218"/>
      <c r="I27" s="218"/>
      <c r="J27" s="218"/>
      <c r="K27" s="218"/>
      <c r="L27" s="218"/>
      <c r="M27" s="218"/>
      <c r="N27" s="218"/>
      <c r="O27" s="218"/>
      <c r="P27" s="218"/>
      <c r="Q27" s="218"/>
      <c r="R27" s="218"/>
      <c r="S27" s="218"/>
      <c r="T27" s="218"/>
      <c r="U27" s="218"/>
      <c r="V27" s="218"/>
      <c r="W27" s="218"/>
      <c r="X27" s="218"/>
      <c r="Y27" s="267"/>
      <c r="Z27" s="399"/>
      <c r="AA27" s="400"/>
      <c r="AB27" s="263"/>
      <c r="AC27" s="265"/>
      <c r="AD27" s="217" t="str">
        <f>IF(ISBLANK(VLOOKUP("専任取引士"&amp;ROUNDUP(ROW($A26)/16,0),sentori,24,FALSE)),"",VLOOKUP("専任取引士"&amp;ROUNDUP(ROW($A26)/16,0),sentori,24,FALSE))</f>
        <v/>
      </c>
      <c r="AE27" s="218"/>
      <c r="AF27" s="218"/>
      <c r="AG27" s="218"/>
      <c r="AH27" s="218"/>
      <c r="AI27" s="218"/>
      <c r="AJ27" s="218"/>
      <c r="AK27" s="218"/>
      <c r="AL27" s="218"/>
      <c r="AM27" s="218"/>
      <c r="AN27" s="218"/>
      <c r="AO27" s="218"/>
      <c r="AP27" s="218"/>
      <c r="AQ27" s="218"/>
      <c r="AR27" s="218"/>
      <c r="AS27" s="218"/>
      <c r="AT27" s="218"/>
      <c r="AU27" s="218"/>
      <c r="AV27" s="218"/>
      <c r="AW27" s="267"/>
      <c r="AX27" s="399"/>
      <c r="AY27" s="400"/>
      <c r="AZ27" s="263"/>
      <c r="BA27" s="265"/>
      <c r="EK27" s="7" t="s">
        <v>62</v>
      </c>
      <c r="EL27" s="7" t="s">
        <v>83</v>
      </c>
      <c r="ET27" s="7" t="s">
        <v>61</v>
      </c>
    </row>
    <row r="28" spans="1:150" ht="15" customHeight="1">
      <c r="A28" s="300"/>
      <c r="B28" s="301"/>
      <c r="C28" s="412"/>
      <c r="D28" s="409"/>
      <c r="E28" s="409"/>
      <c r="F28" s="220"/>
      <c r="G28" s="221"/>
      <c r="H28" s="221"/>
      <c r="I28" s="221"/>
      <c r="J28" s="221"/>
      <c r="K28" s="221"/>
      <c r="L28" s="221"/>
      <c r="M28" s="221"/>
      <c r="N28" s="221"/>
      <c r="O28" s="221"/>
      <c r="P28" s="221"/>
      <c r="Q28" s="221"/>
      <c r="R28" s="221"/>
      <c r="S28" s="221"/>
      <c r="T28" s="221"/>
      <c r="U28" s="221"/>
      <c r="V28" s="221"/>
      <c r="W28" s="221"/>
      <c r="X28" s="221"/>
      <c r="Y28" s="268"/>
      <c r="Z28" s="401"/>
      <c r="AA28" s="402"/>
      <c r="AB28" s="139"/>
      <c r="AC28" s="266"/>
      <c r="AD28" s="220"/>
      <c r="AE28" s="221"/>
      <c r="AF28" s="221"/>
      <c r="AG28" s="221"/>
      <c r="AH28" s="221"/>
      <c r="AI28" s="221"/>
      <c r="AJ28" s="221"/>
      <c r="AK28" s="221"/>
      <c r="AL28" s="221"/>
      <c r="AM28" s="221"/>
      <c r="AN28" s="221"/>
      <c r="AO28" s="221"/>
      <c r="AP28" s="221"/>
      <c r="AQ28" s="221"/>
      <c r="AR28" s="221"/>
      <c r="AS28" s="221"/>
      <c r="AT28" s="221"/>
      <c r="AU28" s="221"/>
      <c r="AV28" s="221"/>
      <c r="AW28" s="268"/>
      <c r="AX28" s="401"/>
      <c r="AY28" s="402"/>
      <c r="AZ28" s="139"/>
      <c r="BA28" s="266"/>
      <c r="EK28" s="7" t="s">
        <v>63</v>
      </c>
      <c r="EL28" s="7" t="s">
        <v>84</v>
      </c>
      <c r="ET28" s="7" t="s">
        <v>62</v>
      </c>
    </row>
    <row r="29" spans="1:150" ht="10.15" customHeight="1">
      <c r="A29" s="300"/>
      <c r="B29" s="301"/>
      <c r="C29" s="412" t="s">
        <v>143</v>
      </c>
      <c r="D29" s="409"/>
      <c r="E29" s="409"/>
      <c r="F29" s="269" t="str">
        <f>IF(ISBLANK(VLOOKUP("専任取引士"&amp;ROUNDUP(ROW($A26)/16,0),sentori,8,FALSE)),"",TEXT(VLOOKUP("専任取引士"&amp;ROUNDUP(ROW($A26)/16,0),sentori,8,FALSE),"ggg"))</f>
        <v/>
      </c>
      <c r="G29" s="270"/>
      <c r="H29" s="270"/>
      <c r="I29" s="270"/>
      <c r="J29" s="270"/>
      <c r="K29" s="270"/>
      <c r="L29" s="270"/>
      <c r="M29" s="270"/>
      <c r="N29" s="270"/>
      <c r="O29" s="129" t="str">
        <f>IF(ISBLANK(VLOOKUP("専任取引士"&amp;ROUNDUP(ROW($A26)/16,0),sentori,8,FALSE)),"",TEXT(VLOOKUP("専任取引士"&amp;ROUNDUP(ROW($A26)/16,0),sentori,8,FALSE),"e"))</f>
        <v/>
      </c>
      <c r="P29" s="129"/>
      <c r="Q29" s="129"/>
      <c r="R29" s="73" t="s">
        <v>44</v>
      </c>
      <c r="S29" s="73"/>
      <c r="T29" s="129" t="str">
        <f>IF(ISBLANK(VLOOKUP("専任取引士"&amp;ROUNDUP(ROW($A26)/16,0),sentori,8,FALSE)),"",MONTH(VLOOKUP("専任取引士"&amp;ROUNDUP(ROW($A26)/16,0),sentori,8,FALSE)))</f>
        <v/>
      </c>
      <c r="U29" s="129"/>
      <c r="V29" s="129"/>
      <c r="W29" s="73" t="s">
        <v>45</v>
      </c>
      <c r="X29" s="73"/>
      <c r="Y29" s="129" t="str">
        <f>IF(ISBLANK(VLOOKUP("専任取引士"&amp;ROUNDUP(ROW($A26)/16,0),sentori,8,FALSE)),"",DAY(VLOOKUP("専任取引士"&amp;ROUNDUP(ROW($A26)/16,0),sentori,8,FALSE)))</f>
        <v/>
      </c>
      <c r="Z29" s="129"/>
      <c r="AA29" s="129"/>
      <c r="AB29" s="73" t="s">
        <v>132</v>
      </c>
      <c r="AC29" s="322"/>
      <c r="AD29" s="269" t="str">
        <f>IF(ISBLANK(VLOOKUP("専任取引士"&amp;ROUNDUP(ROW($A26)/16,0),sentori,29,FALSE)),"",TEXT(VLOOKUP("専任取引士"&amp;ROUNDUP(ROW($A26)/16,0),sentori,29,FALSE),"ggg"))</f>
        <v/>
      </c>
      <c r="AE29" s="270"/>
      <c r="AF29" s="270"/>
      <c r="AG29" s="270"/>
      <c r="AH29" s="270"/>
      <c r="AI29" s="270"/>
      <c r="AJ29" s="270"/>
      <c r="AK29" s="270"/>
      <c r="AL29" s="270"/>
      <c r="AM29" s="129" t="str">
        <f>IF(ISBLANK(VLOOKUP("専任取引士"&amp;ROUNDUP(ROW($A26)/16,0),sentori,29,FALSE)),"",TEXT(VLOOKUP("専任取引士"&amp;ROUNDUP(ROW($A26)/16,0),sentori,29,FALSE),"e"))</f>
        <v/>
      </c>
      <c r="AN29" s="129"/>
      <c r="AO29" s="129"/>
      <c r="AP29" s="73" t="s">
        <v>44</v>
      </c>
      <c r="AQ29" s="73"/>
      <c r="AR29" s="129" t="str">
        <f>IF(ISBLANK(VLOOKUP("専任取引士"&amp;ROUNDUP(ROW($A26)/16,0),sentori,29,FALSE)),"",MONTH(VLOOKUP("専任取引士"&amp;ROUNDUP(ROW($A26)/16,0),sentori,29,FALSE)))</f>
        <v/>
      </c>
      <c r="AS29" s="129"/>
      <c r="AT29" s="129"/>
      <c r="AU29" s="73" t="s">
        <v>45</v>
      </c>
      <c r="AV29" s="73"/>
      <c r="AW29" s="129" t="str">
        <f>IF(ISBLANK(VLOOKUP("専任取引士"&amp;ROUNDUP(ROW($A26)/16,0),sentori,29,FALSE)),"",DAY(VLOOKUP("専任取引士"&amp;ROUNDUP(ROW($A26)/16,0),sentori,29,FALSE)))</f>
        <v/>
      </c>
      <c r="AX29" s="129"/>
      <c r="AY29" s="129"/>
      <c r="AZ29" s="73" t="s">
        <v>132</v>
      </c>
      <c r="BA29" s="322"/>
      <c r="EK29" s="7" t="s">
        <v>64</v>
      </c>
      <c r="EL29" s="7" t="s">
        <v>85</v>
      </c>
      <c r="ET29" s="7" t="s">
        <v>63</v>
      </c>
    </row>
    <row r="30" spans="1:150" ht="10.15" customHeight="1">
      <c r="A30" s="300"/>
      <c r="B30" s="301"/>
      <c r="C30" s="412"/>
      <c r="D30" s="409"/>
      <c r="E30" s="409"/>
      <c r="F30" s="271"/>
      <c r="G30" s="140"/>
      <c r="H30" s="140"/>
      <c r="I30" s="140"/>
      <c r="J30" s="140"/>
      <c r="K30" s="140"/>
      <c r="L30" s="140"/>
      <c r="M30" s="140"/>
      <c r="N30" s="140"/>
      <c r="O30" s="272"/>
      <c r="P30" s="272"/>
      <c r="Q30" s="272"/>
      <c r="R30" s="79"/>
      <c r="S30" s="79"/>
      <c r="T30" s="272"/>
      <c r="U30" s="272"/>
      <c r="V30" s="272"/>
      <c r="W30" s="79"/>
      <c r="X30" s="79"/>
      <c r="Y30" s="272"/>
      <c r="Z30" s="272"/>
      <c r="AA30" s="272"/>
      <c r="AB30" s="79"/>
      <c r="AC30" s="403"/>
      <c r="AD30" s="271"/>
      <c r="AE30" s="140"/>
      <c r="AF30" s="140"/>
      <c r="AG30" s="140"/>
      <c r="AH30" s="140"/>
      <c r="AI30" s="140"/>
      <c r="AJ30" s="140"/>
      <c r="AK30" s="140"/>
      <c r="AL30" s="140"/>
      <c r="AM30" s="272"/>
      <c r="AN30" s="272"/>
      <c r="AO30" s="272"/>
      <c r="AP30" s="79"/>
      <c r="AQ30" s="79"/>
      <c r="AR30" s="272"/>
      <c r="AS30" s="272"/>
      <c r="AT30" s="272"/>
      <c r="AU30" s="79"/>
      <c r="AV30" s="79"/>
      <c r="AW30" s="272"/>
      <c r="AX30" s="272"/>
      <c r="AY30" s="272"/>
      <c r="AZ30" s="79"/>
      <c r="BA30" s="403"/>
      <c r="EK30" s="7" t="s">
        <v>1</v>
      </c>
      <c r="EL30" s="7" t="s">
        <v>86</v>
      </c>
      <c r="ET30" s="7" t="s">
        <v>64</v>
      </c>
    </row>
    <row r="31" spans="1:150" ht="15" customHeight="1">
      <c r="A31" s="300"/>
      <c r="B31" s="301"/>
      <c r="C31" s="412" t="s">
        <v>145</v>
      </c>
      <c r="D31" s="409"/>
      <c r="E31" s="409"/>
      <c r="F31" s="413" t="s">
        <v>138</v>
      </c>
      <c r="G31" s="73"/>
      <c r="H31" s="228" t="str">
        <f>LEFT(VLOOKUP("専任取引士"&amp;ROUNDUP(ROW($A26)/16,0),sentori,12,FALSE),3)</f>
        <v/>
      </c>
      <c r="I31" s="228"/>
      <c r="J31" s="228"/>
      <c r="K31" s="228"/>
      <c r="L31" s="5" t="s">
        <v>139</v>
      </c>
      <c r="M31" s="228" t="str">
        <f>RIGHT(VLOOKUP("専任取引士"&amp;ROUNDUP(ROW($A26)/16,0),sentori,12,FALSE),4)</f>
        <v/>
      </c>
      <c r="N31" s="228"/>
      <c r="O31" s="228"/>
      <c r="P31" s="228"/>
      <c r="Q31" s="228"/>
      <c r="R31" s="406"/>
      <c r="S31" s="406"/>
      <c r="T31" s="406"/>
      <c r="U31" s="406"/>
      <c r="V31" s="406"/>
      <c r="W31" s="406"/>
      <c r="X31" s="406"/>
      <c r="Y31" s="406"/>
      <c r="Z31" s="406"/>
      <c r="AA31" s="406"/>
      <c r="AB31" s="406"/>
      <c r="AC31" s="407"/>
      <c r="AD31" s="413" t="s">
        <v>138</v>
      </c>
      <c r="AE31" s="73"/>
      <c r="AF31" s="228" t="str">
        <f>LEFT(VLOOKUP("専任取引士"&amp;ROUNDUP(ROW($A26)/16,0),sentori,33,FALSE),3)</f>
        <v/>
      </c>
      <c r="AG31" s="228"/>
      <c r="AH31" s="228"/>
      <c r="AI31" s="228"/>
      <c r="AJ31" s="5" t="s">
        <v>139</v>
      </c>
      <c r="AK31" s="228" t="str">
        <f>RIGHT(VLOOKUP("専任取引士"&amp;ROUNDUP(ROW($A26)/16,0),sentori,33,FALSE),4)</f>
        <v/>
      </c>
      <c r="AL31" s="228"/>
      <c r="AM31" s="228"/>
      <c r="AN31" s="228"/>
      <c r="AO31" s="228"/>
      <c r="AP31" s="406"/>
      <c r="AQ31" s="406"/>
      <c r="AR31" s="406"/>
      <c r="AS31" s="406"/>
      <c r="AT31" s="406"/>
      <c r="AU31" s="406"/>
      <c r="AV31" s="406"/>
      <c r="AW31" s="406"/>
      <c r="AX31" s="406"/>
      <c r="AY31" s="406"/>
      <c r="AZ31" s="406"/>
      <c r="BA31" s="407"/>
      <c r="EK31" s="7" t="s">
        <v>2</v>
      </c>
      <c r="EL31" s="7" t="s">
        <v>87</v>
      </c>
      <c r="ET31" s="7" t="s">
        <v>1</v>
      </c>
    </row>
    <row r="32" spans="1:150" ht="15" customHeight="1">
      <c r="A32" s="300"/>
      <c r="B32" s="301"/>
      <c r="C32" s="412"/>
      <c r="D32" s="409"/>
      <c r="E32" s="409"/>
      <c r="F32" s="229" t="str">
        <f>IF(ISBLANK(VLOOKUP("専任取引士"&amp;ROUNDUP(ROW($A26)/16,0),sentori,11,FALSE)),VLOOKUP("専任取引士"&amp;ROUNDUP(ROW($A26)/16,0),sentori,13,FALSE)&amp;VLOOKUP("専任取引士"&amp;ROUNDUP(ROW($A26)/16,0),sentori,14,FALSE)&amp;VLOOKUP("専任取引士"&amp;ROUNDUP(ROW($A26)/16,0),sentori,15,FALSE)&amp;VLOOKUP("専任取引士"&amp;ROUNDUP(ROW($A26)/16,0),sentori,16,FALSE)&amp;"　"&amp;VLOOKUP("専任取引士"&amp;ROUNDUP(ROW($A26)/16,0),sentori,17,FALSE),VLOOKUP("専任取引士"&amp;ROUNDUP(ROW($A26)/16,0),sentori,18,FALSE))</f>
        <v>　</v>
      </c>
      <c r="G32" s="184"/>
      <c r="H32" s="184"/>
      <c r="I32" s="184"/>
      <c r="J32" s="184"/>
      <c r="K32" s="184"/>
      <c r="L32" s="184"/>
      <c r="M32" s="184"/>
      <c r="N32" s="184"/>
      <c r="O32" s="184"/>
      <c r="P32" s="184"/>
      <c r="Q32" s="184"/>
      <c r="R32" s="184"/>
      <c r="S32" s="184"/>
      <c r="T32" s="184"/>
      <c r="U32" s="184"/>
      <c r="V32" s="184"/>
      <c r="W32" s="184"/>
      <c r="X32" s="184"/>
      <c r="Y32" s="184"/>
      <c r="Z32" s="184"/>
      <c r="AA32" s="184"/>
      <c r="AB32" s="184"/>
      <c r="AC32" s="230"/>
      <c r="AD32" s="229" t="str">
        <f>IF(ISBLANK(VLOOKUP("専任取引士"&amp;ROUNDUP(ROW($A26)/16,0),sentori,32,FALSE)),VLOOKUP("専任取引士"&amp;ROUNDUP(ROW($A26)/16,0),sentori,34,FALSE)&amp;VLOOKUP("専任取引士"&amp;ROUNDUP(ROW($A26)/16,0),sentori,35,FALSE)&amp;VLOOKUP("専任取引士"&amp;ROUNDUP(ROW($A26)/16,0),sentori,36,FALSE)&amp;VLOOKUP("専任取引士"&amp;ROUNDUP(ROW($A26)/16,0),sentori,37,FALSE)&amp;"　"&amp;VLOOKUP("専任取引士"&amp;ROUNDUP(ROW($A26)/16,0),sentori,38,FALSE),VLOOKUP("専任取引士"&amp;ROUNDUP(ROW($A26)/16,0),sentori,39,FALSE))</f>
        <v>　</v>
      </c>
      <c r="AE32" s="184"/>
      <c r="AF32" s="184"/>
      <c r="AG32" s="184"/>
      <c r="AH32" s="184"/>
      <c r="AI32" s="184"/>
      <c r="AJ32" s="184"/>
      <c r="AK32" s="184"/>
      <c r="AL32" s="184"/>
      <c r="AM32" s="184"/>
      <c r="AN32" s="184"/>
      <c r="AO32" s="184"/>
      <c r="AP32" s="184"/>
      <c r="AQ32" s="184"/>
      <c r="AR32" s="184"/>
      <c r="AS32" s="184"/>
      <c r="AT32" s="184"/>
      <c r="AU32" s="184"/>
      <c r="AV32" s="184"/>
      <c r="AW32" s="184"/>
      <c r="AX32" s="184"/>
      <c r="AY32" s="184"/>
      <c r="AZ32" s="184"/>
      <c r="BA32" s="230"/>
      <c r="EK32" s="7" t="s">
        <v>3</v>
      </c>
      <c r="EL32" s="7" t="s">
        <v>88</v>
      </c>
      <c r="ET32" s="7" t="s">
        <v>2</v>
      </c>
    </row>
    <row r="33" spans="1:150" ht="15" customHeight="1">
      <c r="A33" s="300"/>
      <c r="B33" s="301"/>
      <c r="C33" s="412"/>
      <c r="D33" s="409"/>
      <c r="E33" s="409"/>
      <c r="F33" s="229"/>
      <c r="G33" s="184"/>
      <c r="H33" s="184"/>
      <c r="I33" s="184"/>
      <c r="J33" s="184"/>
      <c r="K33" s="184"/>
      <c r="L33" s="184"/>
      <c r="M33" s="184"/>
      <c r="N33" s="184"/>
      <c r="O33" s="184"/>
      <c r="P33" s="184"/>
      <c r="Q33" s="184"/>
      <c r="R33" s="184"/>
      <c r="S33" s="184"/>
      <c r="T33" s="184"/>
      <c r="U33" s="184"/>
      <c r="V33" s="184"/>
      <c r="W33" s="184"/>
      <c r="X33" s="184"/>
      <c r="Y33" s="184"/>
      <c r="Z33" s="184"/>
      <c r="AA33" s="184"/>
      <c r="AB33" s="184"/>
      <c r="AC33" s="230"/>
      <c r="AD33" s="229"/>
      <c r="AE33" s="184"/>
      <c r="AF33" s="184"/>
      <c r="AG33" s="184"/>
      <c r="AH33" s="184"/>
      <c r="AI33" s="184"/>
      <c r="AJ33" s="184"/>
      <c r="AK33" s="184"/>
      <c r="AL33" s="184"/>
      <c r="AM33" s="184"/>
      <c r="AN33" s="184"/>
      <c r="AO33" s="184"/>
      <c r="AP33" s="184"/>
      <c r="AQ33" s="184"/>
      <c r="AR33" s="184"/>
      <c r="AS33" s="184"/>
      <c r="AT33" s="184"/>
      <c r="AU33" s="184"/>
      <c r="AV33" s="184"/>
      <c r="AW33" s="184"/>
      <c r="AX33" s="184"/>
      <c r="AY33" s="184"/>
      <c r="AZ33" s="184"/>
      <c r="BA33" s="230"/>
      <c r="EK33" s="7" t="s">
        <v>4</v>
      </c>
      <c r="EL33" s="7" t="s">
        <v>89</v>
      </c>
      <c r="ET33" s="7" t="s">
        <v>3</v>
      </c>
    </row>
    <row r="34" spans="1:150" ht="15" customHeight="1">
      <c r="A34" s="300"/>
      <c r="B34" s="301"/>
      <c r="C34" s="412"/>
      <c r="D34" s="409"/>
      <c r="E34" s="409"/>
      <c r="F34" s="229"/>
      <c r="G34" s="184"/>
      <c r="H34" s="184"/>
      <c r="I34" s="184"/>
      <c r="J34" s="184"/>
      <c r="K34" s="184"/>
      <c r="L34" s="184"/>
      <c r="M34" s="184"/>
      <c r="N34" s="184"/>
      <c r="O34" s="184"/>
      <c r="P34" s="184"/>
      <c r="Q34" s="184"/>
      <c r="R34" s="184"/>
      <c r="S34" s="184"/>
      <c r="T34" s="184"/>
      <c r="U34" s="184"/>
      <c r="V34" s="184"/>
      <c r="W34" s="184"/>
      <c r="X34" s="184"/>
      <c r="Y34" s="184"/>
      <c r="Z34" s="184"/>
      <c r="AA34" s="184"/>
      <c r="AB34" s="184"/>
      <c r="AC34" s="230"/>
      <c r="AD34" s="229"/>
      <c r="AE34" s="184"/>
      <c r="AF34" s="184"/>
      <c r="AG34" s="184"/>
      <c r="AH34" s="184"/>
      <c r="AI34" s="184"/>
      <c r="AJ34" s="184"/>
      <c r="AK34" s="184"/>
      <c r="AL34" s="184"/>
      <c r="AM34" s="184"/>
      <c r="AN34" s="184"/>
      <c r="AO34" s="184"/>
      <c r="AP34" s="184"/>
      <c r="AQ34" s="184"/>
      <c r="AR34" s="184"/>
      <c r="AS34" s="184"/>
      <c r="AT34" s="184"/>
      <c r="AU34" s="184"/>
      <c r="AV34" s="184"/>
      <c r="AW34" s="184"/>
      <c r="AX34" s="184"/>
      <c r="AY34" s="184"/>
      <c r="AZ34" s="184"/>
      <c r="BA34" s="230"/>
      <c r="EK34" s="7" t="s">
        <v>5</v>
      </c>
      <c r="EL34" s="7" t="s">
        <v>91</v>
      </c>
      <c r="ET34" s="7" t="s">
        <v>4</v>
      </c>
    </row>
    <row r="35" spans="1:150" ht="15" customHeight="1">
      <c r="A35" s="300"/>
      <c r="B35" s="301"/>
      <c r="C35" s="412"/>
      <c r="D35" s="409"/>
      <c r="E35" s="409"/>
      <c r="F35" s="220"/>
      <c r="G35" s="221"/>
      <c r="H35" s="221"/>
      <c r="I35" s="221"/>
      <c r="J35" s="221"/>
      <c r="K35" s="221"/>
      <c r="L35" s="221"/>
      <c r="M35" s="221"/>
      <c r="N35" s="221"/>
      <c r="O35" s="221"/>
      <c r="P35" s="221"/>
      <c r="Q35" s="221"/>
      <c r="R35" s="221"/>
      <c r="S35" s="221"/>
      <c r="T35" s="221"/>
      <c r="U35" s="221"/>
      <c r="V35" s="221"/>
      <c r="W35" s="221"/>
      <c r="X35" s="221"/>
      <c r="Y35" s="221"/>
      <c r="Z35" s="221"/>
      <c r="AA35" s="221"/>
      <c r="AB35" s="221"/>
      <c r="AC35" s="222"/>
      <c r="AD35" s="220"/>
      <c r="AE35" s="221"/>
      <c r="AF35" s="221"/>
      <c r="AG35" s="221"/>
      <c r="AH35" s="221"/>
      <c r="AI35" s="221"/>
      <c r="AJ35" s="221"/>
      <c r="AK35" s="221"/>
      <c r="AL35" s="221"/>
      <c r="AM35" s="221"/>
      <c r="AN35" s="221"/>
      <c r="AO35" s="221"/>
      <c r="AP35" s="221"/>
      <c r="AQ35" s="221"/>
      <c r="AR35" s="221"/>
      <c r="AS35" s="221"/>
      <c r="AT35" s="221"/>
      <c r="AU35" s="221"/>
      <c r="AV35" s="221"/>
      <c r="AW35" s="221"/>
      <c r="AX35" s="221"/>
      <c r="AY35" s="221"/>
      <c r="AZ35" s="221"/>
      <c r="BA35" s="222"/>
      <c r="EK35" s="7" t="s">
        <v>6</v>
      </c>
      <c r="EL35" s="7" t="s">
        <v>90</v>
      </c>
      <c r="ET35" s="7" t="s">
        <v>5</v>
      </c>
    </row>
    <row r="36" spans="1:150" ht="11.45" customHeight="1">
      <c r="A36" s="300"/>
      <c r="B36" s="301"/>
      <c r="C36" s="408" t="s">
        <v>140</v>
      </c>
      <c r="D36" s="409"/>
      <c r="E36" s="409"/>
      <c r="F36" s="410" t="str">
        <f>IF(ISBLANK(VLOOKUP("専任取引士"&amp;ROUNDUP(ROW($A26)/16,0),sentori,19,FALSE)),"",LEFT(VLOOKUP("専任取引士"&amp;ROUNDUP(ROW($A26)/16,0),sentori,19,FALSE),FIND("-",VLOOKUP("専任取引士"&amp;ROUNDUP(ROW($A26)/16,0),sentori,19,FALSE))-1))</f>
        <v/>
      </c>
      <c r="G36" s="129"/>
      <c r="H36" s="129"/>
      <c r="I36" s="129"/>
      <c r="J36" s="129"/>
      <c r="K36" s="129"/>
      <c r="L36" s="129"/>
      <c r="M36" s="73" t="s">
        <v>152</v>
      </c>
      <c r="N36" s="129" t="str">
        <f>IF(ISBLANK(VLOOKUP("専任取引士"&amp;ROUNDUP(ROW($A26)/16,0),sentori,19,FALSE)),"",LEFT(RIGHT(VLOOKUP("専任取引士"&amp;ROUNDUP(ROW($A26)/16,0),sentori,19,FALSE),LEN(VLOOKUP("専任取引士"&amp;ROUNDUP(ROW($A26)/16,0),sentori,19,FALSE))-FIND("-",VLOOKUP("専任取引士"&amp;ROUNDUP(ROW($A26)/16,0),sentori,19,FALSE))),FIND("-",RIGHT(VLOOKUP("専任取引士"&amp;ROUNDUP(ROW($A26)/16,0),sentori,19,FALSE),LEN(VLOOKUP("専任取引士"&amp;ROUNDUP(ROW($A26)/16,0),sentori,19,FALSE))-FIND("-",VLOOKUP("専任取引士"&amp;ROUNDUP(ROW($A26)/16,0),sentori,19,FALSE))))-1))</f>
        <v/>
      </c>
      <c r="O36" s="129"/>
      <c r="P36" s="129"/>
      <c r="Q36" s="129"/>
      <c r="R36" s="129"/>
      <c r="S36" s="129"/>
      <c r="T36" s="129"/>
      <c r="U36" s="73" t="s">
        <v>153</v>
      </c>
      <c r="V36" s="129" t="str">
        <f>IF(ISBLANK(VLOOKUP("専任取引士"&amp;ROUNDUP(ROW($A26)/16,0),sentori,19,FALSE)),"",RIGHT(RIGHT(VLOOKUP("専任取引士"&amp;ROUNDUP(ROW($A26)/16,0),sentori,19,FALSE),LEN(VLOOKUP("専任取引士"&amp;ROUNDUP(ROW($A26)/16,0),sentori,19,FALSE))-FIND("-",VLOOKUP("専任取引士"&amp;ROUNDUP(ROW($A26)/16,0),sentori,19,FALSE))),LEN(RIGHT(VLOOKUP("専任取引士"&amp;ROUNDUP(ROW($A26)/16,0),sentori,19,FALSE),LEN(VLOOKUP("専任取引士"&amp;ROUNDUP(ROW($A26)/16,0),sentori,19,FALSE))-FIND("-",VLOOKUP("専任取引士"&amp;ROUNDUP(ROW($A26)/16,0),sentori,19,FALSE))))-FIND("-",RIGHT(VLOOKUP("専任取引士"&amp;ROUNDUP(ROW($A26)/16,0),sentori,19,FALSE),LEN(VLOOKUP("専任取引士"&amp;ROUNDUP(ROW($A26)/16,0),sentori,19,FALSE))-FIND("-",VLOOKUP("専任取引士"&amp;ROUNDUP(ROW($A26)/16,0),sentori,19,FALSE))))))</f>
        <v/>
      </c>
      <c r="W36" s="129"/>
      <c r="X36" s="129"/>
      <c r="Y36" s="129"/>
      <c r="Z36" s="129"/>
      <c r="AA36" s="129"/>
      <c r="AB36" s="129"/>
      <c r="AC36" s="404"/>
      <c r="AD36" s="410" t="str">
        <f>IF(ISBLANK(VLOOKUP("専任取引士"&amp;ROUNDUP(ROW($A26)/16,0),sentori,40,FALSE)),"",LEFT(VLOOKUP("専任取引士"&amp;ROUNDUP(ROW($A26)/16,0),sentori,40,FALSE),FIND("-",VLOOKUP("専任取引士"&amp;ROUNDUP(ROW($A26)/16,0),sentori,40,FALSE))-1))</f>
        <v/>
      </c>
      <c r="AE36" s="129"/>
      <c r="AF36" s="129"/>
      <c r="AG36" s="129"/>
      <c r="AH36" s="129"/>
      <c r="AI36" s="129"/>
      <c r="AJ36" s="129"/>
      <c r="AK36" s="73" t="s">
        <v>152</v>
      </c>
      <c r="AL36" s="129" t="str">
        <f>IF(ISBLANK(VLOOKUP("専任取引士"&amp;ROUNDUP(ROW($A26)/16,0),sentori,40,FALSE)),"",LEFT(RIGHT(VLOOKUP("専任取引士"&amp;ROUNDUP(ROW($A26)/16,0),sentori,40,FALSE),LEN(VLOOKUP("専任取引士"&amp;ROUNDUP(ROW($A26)/16,0),sentori,40,FALSE))-FIND("-",VLOOKUP("専任取引士"&amp;ROUNDUP(ROW($A26)/16,0),sentori,40,FALSE))),FIND("-",RIGHT(VLOOKUP("専任取引士"&amp;ROUNDUP(ROW($A26)/16,0),sentori,40,FALSE),LEN(VLOOKUP("専任取引士"&amp;ROUNDUP(ROW($A26)/16,0),sentori,40,FALSE))-FIND("-",VLOOKUP("専任取引士"&amp;ROUNDUP(ROW($A26)/16,0),sentori,40,FALSE))))-1))</f>
        <v/>
      </c>
      <c r="AM36" s="129"/>
      <c r="AN36" s="129"/>
      <c r="AO36" s="129"/>
      <c r="AP36" s="129"/>
      <c r="AQ36" s="129"/>
      <c r="AR36" s="129"/>
      <c r="AS36" s="73" t="s">
        <v>153</v>
      </c>
      <c r="AT36" s="129" t="str">
        <f>IF(ISBLANK(VLOOKUP("専任取引士"&amp;ROUNDUP(ROW($A26)/16,0),sentori,40,FALSE)),"",RIGHT(RIGHT(VLOOKUP("専任取引士"&amp;ROUNDUP(ROW($A26)/16,0),sentori,40,FALSE),LEN(VLOOKUP("専任取引士"&amp;ROUNDUP(ROW($A26)/16,0),sentori,40,FALSE))-FIND("-",VLOOKUP("専任取引士"&amp;ROUNDUP(ROW($A26)/16,0),sentori,40,FALSE))),LEN(RIGHT(VLOOKUP("専任取引士"&amp;ROUNDUP(ROW($A26)/16,0),sentori,40,FALSE),LEN(VLOOKUP("専任取引士"&amp;ROUNDUP(ROW($A26)/16,0),sentori,40,FALSE))-FIND("-",VLOOKUP("専任取引士"&amp;ROUNDUP(ROW($A26)/16,0),sentori,40,FALSE))))-FIND("-",RIGHT(VLOOKUP("専任取引士"&amp;ROUNDUP(ROW($A26)/16,0),sentori,40,FALSE),LEN(VLOOKUP("専任取引士"&amp;ROUNDUP(ROW($A26)/16,0),sentori,40,FALSE))-FIND("-",VLOOKUP("専任取引士"&amp;ROUNDUP(ROW($A26)/16,0),sentori,40,FALSE))))))</f>
        <v/>
      </c>
      <c r="AU36" s="129"/>
      <c r="AV36" s="129"/>
      <c r="AW36" s="129"/>
      <c r="AX36" s="129"/>
      <c r="AY36" s="129"/>
      <c r="AZ36" s="129"/>
      <c r="BA36" s="404"/>
      <c r="EK36" s="7" t="s">
        <v>7</v>
      </c>
      <c r="EL36" s="7" t="s">
        <v>92</v>
      </c>
      <c r="ET36" s="7" t="s">
        <v>6</v>
      </c>
    </row>
    <row r="37" spans="1:150" ht="11.45" customHeight="1">
      <c r="A37" s="300"/>
      <c r="B37" s="301"/>
      <c r="C37" s="408"/>
      <c r="D37" s="409"/>
      <c r="E37" s="409"/>
      <c r="F37" s="411"/>
      <c r="G37" s="272"/>
      <c r="H37" s="272"/>
      <c r="I37" s="272"/>
      <c r="J37" s="272"/>
      <c r="K37" s="272"/>
      <c r="L37" s="272"/>
      <c r="M37" s="79"/>
      <c r="N37" s="272"/>
      <c r="O37" s="272"/>
      <c r="P37" s="272"/>
      <c r="Q37" s="272"/>
      <c r="R37" s="272"/>
      <c r="S37" s="272"/>
      <c r="T37" s="272"/>
      <c r="U37" s="79"/>
      <c r="V37" s="272"/>
      <c r="W37" s="272"/>
      <c r="X37" s="272"/>
      <c r="Y37" s="272"/>
      <c r="Z37" s="272"/>
      <c r="AA37" s="272"/>
      <c r="AB37" s="272"/>
      <c r="AC37" s="405"/>
      <c r="AD37" s="411"/>
      <c r="AE37" s="272"/>
      <c r="AF37" s="272"/>
      <c r="AG37" s="272"/>
      <c r="AH37" s="272"/>
      <c r="AI37" s="272"/>
      <c r="AJ37" s="272"/>
      <c r="AK37" s="79"/>
      <c r="AL37" s="272"/>
      <c r="AM37" s="272"/>
      <c r="AN37" s="272"/>
      <c r="AO37" s="272"/>
      <c r="AP37" s="272"/>
      <c r="AQ37" s="272"/>
      <c r="AR37" s="272"/>
      <c r="AS37" s="79"/>
      <c r="AT37" s="272"/>
      <c r="AU37" s="272"/>
      <c r="AV37" s="272"/>
      <c r="AW37" s="272"/>
      <c r="AX37" s="272"/>
      <c r="AY37" s="272"/>
      <c r="AZ37" s="272"/>
      <c r="BA37" s="405"/>
      <c r="EK37" s="7" t="s">
        <v>8</v>
      </c>
      <c r="EL37" s="7" t="s">
        <v>93</v>
      </c>
      <c r="ET37" s="7" t="s">
        <v>7</v>
      </c>
    </row>
    <row r="38" spans="1:150" ht="10.15" customHeight="1">
      <c r="A38" s="300"/>
      <c r="B38" s="301"/>
      <c r="C38" s="105" t="s">
        <v>146</v>
      </c>
      <c r="D38" s="88"/>
      <c r="E38" s="420"/>
      <c r="F38" s="418" t="s">
        <v>152</v>
      </c>
      <c r="G38" s="270" t="str">
        <f>IF(ISBLANK(VLOOKUP("専任取引士"&amp;ROUNDUP(ROW($A26)/16,0),sentori,20,FALSE)),"",VLOOKUP("専任取引士"&amp;ROUNDUP(ROW($A26)/16,0),sentori,20,FALSE))</f>
        <v/>
      </c>
      <c r="H38" s="270"/>
      <c r="I38" s="270"/>
      <c r="J38" s="270"/>
      <c r="K38" s="270"/>
      <c r="L38" s="270"/>
      <c r="M38" s="270"/>
      <c r="N38" s="270"/>
      <c r="O38" s="270"/>
      <c r="P38" s="270"/>
      <c r="Q38" s="414" t="s">
        <v>153</v>
      </c>
      <c r="R38" s="73" t="s">
        <v>134</v>
      </c>
      <c r="S38" s="414"/>
      <c r="T38" s="416" t="str">
        <f>IF(ISBLANK(VLOOKUP("専任取引士"&amp;ROUNDUP(ROW($A26)/16,0),sentori,21,FALSE)),"",VLOOKUP("専任取引士"&amp;ROUNDUP(ROW($A26)/16,0),sentori,21,FALSE))</f>
        <v/>
      </c>
      <c r="U38" s="416"/>
      <c r="V38" s="416"/>
      <c r="W38" s="416"/>
      <c r="X38" s="416"/>
      <c r="Y38" s="416"/>
      <c r="Z38" s="416"/>
      <c r="AA38" s="416"/>
      <c r="AB38" s="73" t="s">
        <v>135</v>
      </c>
      <c r="AC38" s="322"/>
      <c r="AD38" s="418" t="s">
        <v>152</v>
      </c>
      <c r="AE38" s="270" t="str">
        <f>IF(ISBLANK(VLOOKUP("専任取引士"&amp;ROUNDUP(ROW($A26)/16,0),sentori,41,FALSE)),"",VLOOKUP("専任取引士"&amp;ROUNDUP(ROW($A26)/16,0),sentori,41,FALSE))</f>
        <v/>
      </c>
      <c r="AF38" s="270"/>
      <c r="AG38" s="270"/>
      <c r="AH38" s="270"/>
      <c r="AI38" s="270"/>
      <c r="AJ38" s="270"/>
      <c r="AK38" s="270"/>
      <c r="AL38" s="270"/>
      <c r="AM38" s="270"/>
      <c r="AN38" s="270"/>
      <c r="AO38" s="414" t="s">
        <v>153</v>
      </c>
      <c r="AP38" s="73" t="s">
        <v>134</v>
      </c>
      <c r="AQ38" s="414"/>
      <c r="AR38" s="129" t="str">
        <f>IF(ISBLANK(VLOOKUP("専任取引士"&amp;ROUNDUP(ROW($A26)/16,0),sentori,42,FALSE)),"",VLOOKUP("専任取引士"&amp;ROUNDUP(ROW($A26)/16,0),sentori,42,FALSE))</f>
        <v/>
      </c>
      <c r="AS38" s="129"/>
      <c r="AT38" s="129"/>
      <c r="AU38" s="129"/>
      <c r="AV38" s="129"/>
      <c r="AW38" s="129"/>
      <c r="AX38" s="129"/>
      <c r="AY38" s="129"/>
      <c r="AZ38" s="73" t="s">
        <v>135</v>
      </c>
      <c r="BA38" s="322"/>
      <c r="EK38" s="7" t="s">
        <v>9</v>
      </c>
      <c r="EL38" s="7" t="s">
        <v>94</v>
      </c>
      <c r="ET38" s="7" t="s">
        <v>8</v>
      </c>
    </row>
    <row r="39" spans="1:150" ht="10.15" customHeight="1">
      <c r="A39" s="300"/>
      <c r="B39" s="301"/>
      <c r="C39" s="107"/>
      <c r="D39" s="89"/>
      <c r="E39" s="277"/>
      <c r="F39" s="419"/>
      <c r="G39" s="140"/>
      <c r="H39" s="140"/>
      <c r="I39" s="140"/>
      <c r="J39" s="140"/>
      <c r="K39" s="140"/>
      <c r="L39" s="140"/>
      <c r="M39" s="140"/>
      <c r="N39" s="140"/>
      <c r="O39" s="140"/>
      <c r="P39" s="140"/>
      <c r="Q39" s="415"/>
      <c r="R39" s="415"/>
      <c r="S39" s="415"/>
      <c r="T39" s="417"/>
      <c r="U39" s="417"/>
      <c r="V39" s="417"/>
      <c r="W39" s="417"/>
      <c r="X39" s="417"/>
      <c r="Y39" s="417"/>
      <c r="Z39" s="417"/>
      <c r="AA39" s="417"/>
      <c r="AB39" s="79"/>
      <c r="AC39" s="403"/>
      <c r="AD39" s="419"/>
      <c r="AE39" s="140"/>
      <c r="AF39" s="140"/>
      <c r="AG39" s="140"/>
      <c r="AH39" s="140"/>
      <c r="AI39" s="140"/>
      <c r="AJ39" s="140"/>
      <c r="AK39" s="140"/>
      <c r="AL39" s="140"/>
      <c r="AM39" s="140"/>
      <c r="AN39" s="140"/>
      <c r="AO39" s="415"/>
      <c r="AP39" s="415"/>
      <c r="AQ39" s="415"/>
      <c r="AR39" s="272"/>
      <c r="AS39" s="272"/>
      <c r="AT39" s="272"/>
      <c r="AU39" s="272"/>
      <c r="AV39" s="272"/>
      <c r="AW39" s="272"/>
      <c r="AX39" s="272"/>
      <c r="AY39" s="272"/>
      <c r="AZ39" s="79"/>
      <c r="BA39" s="403"/>
      <c r="EK39" s="7" t="s">
        <v>65</v>
      </c>
      <c r="EL39" s="7" t="s">
        <v>95</v>
      </c>
      <c r="ET39" s="7" t="s">
        <v>9</v>
      </c>
    </row>
    <row r="40" spans="1:150" ht="10.15" customHeight="1">
      <c r="A40" s="300"/>
      <c r="B40" s="301"/>
      <c r="C40" s="422" t="s">
        <v>182</v>
      </c>
      <c r="D40" s="423"/>
      <c r="E40" s="423"/>
      <c r="F40" s="269" t="str">
        <f>IF(ISBLANK(VLOOKUP("専任取引士"&amp;ROUNDUP(ROW($A26)/16,0),sentori,22,FALSE)),"",TEXT(VLOOKUP("専任取引士"&amp;ROUNDUP(ROW($A26)/16,0),sentori,22,FALSE),"ggg"))</f>
        <v/>
      </c>
      <c r="G40" s="270"/>
      <c r="H40" s="270"/>
      <c r="I40" s="270"/>
      <c r="J40" s="270"/>
      <c r="K40" s="270"/>
      <c r="L40" s="270"/>
      <c r="M40" s="270"/>
      <c r="N40" s="270"/>
      <c r="O40" s="129" t="str">
        <f>IF(ISBLANK(VLOOKUP("専任取引士"&amp;ROUNDUP(ROW($A26)/16,0),sentori,22,FALSE)),"",TEXT(VLOOKUP("専任取引士"&amp;ROUNDUP(ROW($A26)/16,0),sentori,22,FALSE),"e"))</f>
        <v/>
      </c>
      <c r="P40" s="129"/>
      <c r="Q40" s="129"/>
      <c r="R40" s="73" t="s">
        <v>44</v>
      </c>
      <c r="S40" s="73"/>
      <c r="T40" s="129" t="str">
        <f>IF(ISBLANK(VLOOKUP("専任取引士"&amp;ROUNDUP(ROW($A26)/16,0),sentori,22,FALSE)),"",MONTH(VLOOKUP("専任取引士"&amp;ROUNDUP(ROW($A26)/16,0),sentori,22,FALSE)))</f>
        <v/>
      </c>
      <c r="U40" s="129"/>
      <c r="V40" s="129"/>
      <c r="W40" s="73" t="s">
        <v>45</v>
      </c>
      <c r="X40" s="73"/>
      <c r="Y40" s="129" t="str">
        <f>IF(ISBLANK(VLOOKUP("専任取引士"&amp;ROUNDUP(ROW($A26)/16,0),sentori,22,FALSE)),"",DAY(VLOOKUP("専任取引士"&amp;ROUNDUP(ROW($A26)/16,0),sentori,22,FALSE)))</f>
        <v/>
      </c>
      <c r="Z40" s="129"/>
      <c r="AA40" s="129"/>
      <c r="AB40" s="73" t="s">
        <v>132</v>
      </c>
      <c r="AC40" s="322"/>
      <c r="AD40" s="269" t="str">
        <f>IF(ISBLANK(VLOOKUP("専任取引士"&amp;ROUNDUP(ROW($A26)/16,0),sentori,43,FALSE)),"",TEXT(VLOOKUP("専任取引士"&amp;ROUNDUP(ROW($A26)/16,0),sentori,43,FALSE),"ggg"))</f>
        <v/>
      </c>
      <c r="AE40" s="270"/>
      <c r="AF40" s="270"/>
      <c r="AG40" s="270"/>
      <c r="AH40" s="270"/>
      <c r="AI40" s="270"/>
      <c r="AJ40" s="270"/>
      <c r="AK40" s="270"/>
      <c r="AL40" s="270"/>
      <c r="AM40" s="129" t="str">
        <f>IF(ISBLANK(VLOOKUP("専任取引士"&amp;ROUNDUP(ROW($A26)/16,0),sentori,43,FALSE)),"",TEXT(VLOOKUP("専任取引士"&amp;ROUNDUP(ROW($A26)/16,0),sentori,43,FALSE),"e"))</f>
        <v/>
      </c>
      <c r="AN40" s="129"/>
      <c r="AO40" s="129"/>
      <c r="AP40" s="73" t="s">
        <v>44</v>
      </c>
      <c r="AQ40" s="73"/>
      <c r="AR40" s="129" t="str">
        <f>IF(ISBLANK(VLOOKUP("専任取引士"&amp;ROUNDUP(ROW($A26)/16,0),sentori,43,FALSE)),"",MONTH(VLOOKUP("専任取引士"&amp;ROUNDUP(ROW($A26)/16,0),sentori,43,FALSE)))</f>
        <v/>
      </c>
      <c r="AS40" s="129"/>
      <c r="AT40" s="129"/>
      <c r="AU40" s="73" t="s">
        <v>45</v>
      </c>
      <c r="AV40" s="73"/>
      <c r="AW40" s="129" t="str">
        <f>IF(ISBLANK(VLOOKUP("専任取引士"&amp;ROUNDUP(ROW($A26)/16,0),sentori,43,FALSE)),"",DAY(VLOOKUP("専任取引士"&amp;ROUNDUP(ROW($A26)/16,0),sentori,43,FALSE)))</f>
        <v/>
      </c>
      <c r="AX40" s="129"/>
      <c r="AY40" s="129"/>
      <c r="AZ40" s="73" t="s">
        <v>132</v>
      </c>
      <c r="BA40" s="322"/>
      <c r="EK40" s="7" t="s">
        <v>66</v>
      </c>
      <c r="EL40" s="7" t="s">
        <v>96</v>
      </c>
      <c r="ET40" s="7" t="s">
        <v>65</v>
      </c>
    </row>
    <row r="41" spans="1:150" ht="10.15" customHeight="1">
      <c r="A41" s="300"/>
      <c r="B41" s="301"/>
      <c r="C41" s="424"/>
      <c r="D41" s="425"/>
      <c r="E41" s="425"/>
      <c r="F41" s="271"/>
      <c r="G41" s="140"/>
      <c r="H41" s="140"/>
      <c r="I41" s="140"/>
      <c r="J41" s="140"/>
      <c r="K41" s="140"/>
      <c r="L41" s="140"/>
      <c r="M41" s="140"/>
      <c r="N41" s="140"/>
      <c r="O41" s="161"/>
      <c r="P41" s="161"/>
      <c r="Q41" s="161"/>
      <c r="R41" s="76"/>
      <c r="S41" s="76"/>
      <c r="T41" s="161"/>
      <c r="U41" s="161"/>
      <c r="V41" s="161"/>
      <c r="W41" s="76"/>
      <c r="X41" s="76"/>
      <c r="Y41" s="161"/>
      <c r="Z41" s="161"/>
      <c r="AA41" s="161"/>
      <c r="AB41" s="76"/>
      <c r="AC41" s="421"/>
      <c r="AD41" s="271"/>
      <c r="AE41" s="140"/>
      <c r="AF41" s="140"/>
      <c r="AG41" s="140"/>
      <c r="AH41" s="140"/>
      <c r="AI41" s="140"/>
      <c r="AJ41" s="140"/>
      <c r="AK41" s="140"/>
      <c r="AL41" s="140"/>
      <c r="AM41" s="161"/>
      <c r="AN41" s="161"/>
      <c r="AO41" s="161"/>
      <c r="AP41" s="76"/>
      <c r="AQ41" s="76"/>
      <c r="AR41" s="161"/>
      <c r="AS41" s="161"/>
      <c r="AT41" s="161"/>
      <c r="AU41" s="76"/>
      <c r="AV41" s="76"/>
      <c r="AW41" s="161"/>
      <c r="AX41" s="161"/>
      <c r="AY41" s="161"/>
      <c r="AZ41" s="76"/>
      <c r="BA41" s="421"/>
      <c r="EK41" s="7" t="s">
        <v>67</v>
      </c>
      <c r="EL41" s="7" t="s">
        <v>97</v>
      </c>
      <c r="ET41" s="7" t="s">
        <v>66</v>
      </c>
    </row>
    <row r="42" spans="1:150" ht="15" customHeight="1">
      <c r="A42" s="300" t="s">
        <v>171</v>
      </c>
      <c r="B42" s="301"/>
      <c r="C42" s="209" t="s">
        <v>136</v>
      </c>
      <c r="D42" s="210"/>
      <c r="E42" s="210"/>
      <c r="F42" s="394" t="str">
        <f>IF(ISBLANK(VLOOKUP("専任取引士"&amp;ROUNDUP(ROW($A42)/16,0),sentori,4,FALSE)),"",VLOOKUP("専任取引士"&amp;ROUNDUP(ROW($A42)/16,0),sentori,4,FALSE))</f>
        <v/>
      </c>
      <c r="G42" s="395"/>
      <c r="H42" s="395"/>
      <c r="I42" s="395"/>
      <c r="J42" s="395"/>
      <c r="K42" s="395"/>
      <c r="L42" s="395"/>
      <c r="M42" s="395"/>
      <c r="N42" s="395"/>
      <c r="O42" s="395"/>
      <c r="P42" s="395"/>
      <c r="Q42" s="395"/>
      <c r="R42" s="395"/>
      <c r="S42" s="395"/>
      <c r="T42" s="395"/>
      <c r="U42" s="395"/>
      <c r="V42" s="395"/>
      <c r="W42" s="395"/>
      <c r="X42" s="395"/>
      <c r="Y42" s="396"/>
      <c r="Z42" s="397" t="s">
        <v>144</v>
      </c>
      <c r="AA42" s="398"/>
      <c r="AB42" s="260" t="str">
        <f>LEFT(VLOOKUP("専任取引士"&amp;ROUNDUP(ROW($A42)/16,0),sentori,7,FALSE),1)</f>
        <v/>
      </c>
      <c r="AC42" s="262"/>
      <c r="AD42" s="394" t="str">
        <f>IF(ISBLANK(VLOOKUP("専任取引士"&amp;ROUNDUP(ROW($A42)/16,0),sentori,25,FALSE)),"",VLOOKUP("専任取引士"&amp;ROUNDUP(ROW($A42)/16,0),sentori,25,FALSE))</f>
        <v/>
      </c>
      <c r="AE42" s="395"/>
      <c r="AF42" s="395"/>
      <c r="AG42" s="395"/>
      <c r="AH42" s="395"/>
      <c r="AI42" s="395"/>
      <c r="AJ42" s="395"/>
      <c r="AK42" s="395"/>
      <c r="AL42" s="395"/>
      <c r="AM42" s="395"/>
      <c r="AN42" s="395"/>
      <c r="AO42" s="395"/>
      <c r="AP42" s="395"/>
      <c r="AQ42" s="395"/>
      <c r="AR42" s="395"/>
      <c r="AS42" s="395"/>
      <c r="AT42" s="395"/>
      <c r="AU42" s="395"/>
      <c r="AV42" s="395"/>
      <c r="AW42" s="396"/>
      <c r="AX42" s="397" t="s">
        <v>144</v>
      </c>
      <c r="AY42" s="398"/>
      <c r="AZ42" s="260" t="str">
        <f>LEFT(VLOOKUP("専任取引士"&amp;ROUNDUP(ROW($A42)/16,0),sentori,28,FALSE),1)</f>
        <v/>
      </c>
      <c r="BA42" s="262"/>
      <c r="EK42" s="7" t="s">
        <v>68</v>
      </c>
      <c r="EL42" s="7" t="s">
        <v>98</v>
      </c>
      <c r="ET42" s="7" t="s">
        <v>67</v>
      </c>
    </row>
    <row r="43" spans="1:150" ht="15" customHeight="1">
      <c r="A43" s="300"/>
      <c r="B43" s="301"/>
      <c r="C43" s="412" t="s">
        <v>163</v>
      </c>
      <c r="D43" s="409"/>
      <c r="E43" s="409"/>
      <c r="F43" s="217" t="str">
        <f>IF(ISBLANK(VLOOKUP("専任取引士"&amp;ROUNDUP(ROW($A42)/16,0),sentori,3,FALSE)),"",VLOOKUP("専任取引士"&amp;ROUNDUP(ROW($A42)/16,0),sentori,3,FALSE))</f>
        <v/>
      </c>
      <c r="G43" s="218"/>
      <c r="H43" s="218"/>
      <c r="I43" s="218"/>
      <c r="J43" s="218"/>
      <c r="K43" s="218"/>
      <c r="L43" s="218"/>
      <c r="M43" s="218"/>
      <c r="N43" s="218"/>
      <c r="O43" s="218"/>
      <c r="P43" s="218"/>
      <c r="Q43" s="218"/>
      <c r="R43" s="218"/>
      <c r="S43" s="218"/>
      <c r="T43" s="218"/>
      <c r="U43" s="218"/>
      <c r="V43" s="218"/>
      <c r="W43" s="218"/>
      <c r="X43" s="218"/>
      <c r="Y43" s="267"/>
      <c r="Z43" s="399"/>
      <c r="AA43" s="400"/>
      <c r="AB43" s="263"/>
      <c r="AC43" s="265"/>
      <c r="AD43" s="217" t="str">
        <f>IF(ISBLANK(VLOOKUP("専任取引士"&amp;ROUNDUP(ROW($A42)/16,0),sentori,24,FALSE)),"",VLOOKUP("専任取引士"&amp;ROUNDUP(ROW($A42)/16,0),sentori,24,FALSE))</f>
        <v/>
      </c>
      <c r="AE43" s="218"/>
      <c r="AF43" s="218"/>
      <c r="AG43" s="218"/>
      <c r="AH43" s="218"/>
      <c r="AI43" s="218"/>
      <c r="AJ43" s="218"/>
      <c r="AK43" s="218"/>
      <c r="AL43" s="218"/>
      <c r="AM43" s="218"/>
      <c r="AN43" s="218"/>
      <c r="AO43" s="218"/>
      <c r="AP43" s="218"/>
      <c r="AQ43" s="218"/>
      <c r="AR43" s="218"/>
      <c r="AS43" s="218"/>
      <c r="AT43" s="218"/>
      <c r="AU43" s="218"/>
      <c r="AV43" s="218"/>
      <c r="AW43" s="267"/>
      <c r="AX43" s="399"/>
      <c r="AY43" s="400"/>
      <c r="AZ43" s="263"/>
      <c r="BA43" s="265"/>
      <c r="EK43" s="7" t="s">
        <v>11</v>
      </c>
      <c r="EL43" s="7" t="s">
        <v>99</v>
      </c>
      <c r="ET43" s="7" t="s">
        <v>68</v>
      </c>
    </row>
    <row r="44" spans="1:150" ht="15" customHeight="1">
      <c r="A44" s="300"/>
      <c r="B44" s="301"/>
      <c r="C44" s="412"/>
      <c r="D44" s="409"/>
      <c r="E44" s="409"/>
      <c r="F44" s="220"/>
      <c r="G44" s="221"/>
      <c r="H44" s="221"/>
      <c r="I44" s="221"/>
      <c r="J44" s="221"/>
      <c r="K44" s="221"/>
      <c r="L44" s="221"/>
      <c r="M44" s="221"/>
      <c r="N44" s="221"/>
      <c r="O44" s="221"/>
      <c r="P44" s="221"/>
      <c r="Q44" s="221"/>
      <c r="R44" s="221"/>
      <c r="S44" s="221"/>
      <c r="T44" s="221"/>
      <c r="U44" s="221"/>
      <c r="V44" s="221"/>
      <c r="W44" s="221"/>
      <c r="X44" s="221"/>
      <c r="Y44" s="268"/>
      <c r="Z44" s="401"/>
      <c r="AA44" s="402"/>
      <c r="AB44" s="139"/>
      <c r="AC44" s="266"/>
      <c r="AD44" s="220"/>
      <c r="AE44" s="221"/>
      <c r="AF44" s="221"/>
      <c r="AG44" s="221"/>
      <c r="AH44" s="221"/>
      <c r="AI44" s="221"/>
      <c r="AJ44" s="221"/>
      <c r="AK44" s="221"/>
      <c r="AL44" s="221"/>
      <c r="AM44" s="221"/>
      <c r="AN44" s="221"/>
      <c r="AO44" s="221"/>
      <c r="AP44" s="221"/>
      <c r="AQ44" s="221"/>
      <c r="AR44" s="221"/>
      <c r="AS44" s="221"/>
      <c r="AT44" s="221"/>
      <c r="AU44" s="221"/>
      <c r="AV44" s="221"/>
      <c r="AW44" s="268"/>
      <c r="AX44" s="401"/>
      <c r="AY44" s="402"/>
      <c r="AZ44" s="139"/>
      <c r="BA44" s="266"/>
      <c r="EK44" s="7" t="s">
        <v>69</v>
      </c>
      <c r="EL44" s="7" t="s">
        <v>100</v>
      </c>
      <c r="ET44" s="7" t="s">
        <v>11</v>
      </c>
    </row>
    <row r="45" spans="1:150" ht="10.15" customHeight="1">
      <c r="A45" s="300"/>
      <c r="B45" s="301"/>
      <c r="C45" s="412" t="s">
        <v>143</v>
      </c>
      <c r="D45" s="409"/>
      <c r="E45" s="409"/>
      <c r="F45" s="269" t="str">
        <f>IF(ISBLANK(VLOOKUP("専任取引士"&amp;ROUNDUP(ROW($A42)/16,0),sentori,8,FALSE)),"",TEXT(VLOOKUP("専任取引士"&amp;ROUNDUP(ROW($A42)/16,0),sentori,8,FALSE),"ggg"))</f>
        <v/>
      </c>
      <c r="G45" s="270"/>
      <c r="H45" s="270"/>
      <c r="I45" s="270"/>
      <c r="J45" s="270"/>
      <c r="K45" s="270"/>
      <c r="L45" s="270"/>
      <c r="M45" s="270"/>
      <c r="N45" s="270"/>
      <c r="O45" s="129" t="str">
        <f>IF(ISBLANK(VLOOKUP("専任取引士"&amp;ROUNDUP(ROW($A42)/16,0),sentori,8,FALSE)),"",TEXT(VLOOKUP("専任取引士"&amp;ROUNDUP(ROW($A42)/16,0),sentori,8,FALSE),"e"))</f>
        <v/>
      </c>
      <c r="P45" s="129"/>
      <c r="Q45" s="129"/>
      <c r="R45" s="73" t="s">
        <v>44</v>
      </c>
      <c r="S45" s="73"/>
      <c r="T45" s="129" t="str">
        <f>IF(ISBLANK(VLOOKUP("専任取引士"&amp;ROUNDUP(ROW($A42)/16,0),sentori,8,FALSE)),"",MONTH(VLOOKUP("専任取引士"&amp;ROUNDUP(ROW($A42)/16,0),sentori,8,FALSE)))</f>
        <v/>
      </c>
      <c r="U45" s="129"/>
      <c r="V45" s="129"/>
      <c r="W45" s="73" t="s">
        <v>45</v>
      </c>
      <c r="X45" s="73"/>
      <c r="Y45" s="129" t="str">
        <f>IF(ISBLANK(VLOOKUP("専任取引士"&amp;ROUNDUP(ROW($A42)/16,0),sentori,8,FALSE)),"",DAY(VLOOKUP("専任取引士"&amp;ROUNDUP(ROW($A42)/16,0),sentori,8,FALSE)))</f>
        <v/>
      </c>
      <c r="Z45" s="129"/>
      <c r="AA45" s="129"/>
      <c r="AB45" s="73" t="s">
        <v>132</v>
      </c>
      <c r="AC45" s="322"/>
      <c r="AD45" s="269" t="str">
        <f>IF(ISBLANK(VLOOKUP("専任取引士"&amp;ROUNDUP(ROW($A42)/16,0),sentori,29,FALSE)),"",TEXT(VLOOKUP("専任取引士"&amp;ROUNDUP(ROW($A42)/16,0),sentori,29,FALSE),"ggg"))</f>
        <v/>
      </c>
      <c r="AE45" s="270"/>
      <c r="AF45" s="270"/>
      <c r="AG45" s="270"/>
      <c r="AH45" s="270"/>
      <c r="AI45" s="270"/>
      <c r="AJ45" s="270"/>
      <c r="AK45" s="270"/>
      <c r="AL45" s="270"/>
      <c r="AM45" s="129" t="str">
        <f>IF(ISBLANK(VLOOKUP("専任取引士"&amp;ROUNDUP(ROW($A42)/16,0),sentori,29,FALSE)),"",TEXT(VLOOKUP("専任取引士"&amp;ROUNDUP(ROW($A42)/16,0),sentori,29,FALSE),"e"))</f>
        <v/>
      </c>
      <c r="AN45" s="129"/>
      <c r="AO45" s="129"/>
      <c r="AP45" s="73" t="s">
        <v>44</v>
      </c>
      <c r="AQ45" s="73"/>
      <c r="AR45" s="129" t="str">
        <f>IF(ISBLANK(VLOOKUP("専任取引士"&amp;ROUNDUP(ROW($A42)/16,0),sentori,29,FALSE)),"",MONTH(VLOOKUP("専任取引士"&amp;ROUNDUP(ROW($A42)/16,0),sentori,29,FALSE)))</f>
        <v/>
      </c>
      <c r="AS45" s="129"/>
      <c r="AT45" s="129"/>
      <c r="AU45" s="73" t="s">
        <v>45</v>
      </c>
      <c r="AV45" s="73"/>
      <c r="AW45" s="129" t="str">
        <f>IF(ISBLANK(VLOOKUP("専任取引士"&amp;ROUNDUP(ROW($A42)/16,0),sentori,29,FALSE)),"",DAY(VLOOKUP("専任取引士"&amp;ROUNDUP(ROW($A42)/16,0),sentori,29,FALSE)))</f>
        <v/>
      </c>
      <c r="AX45" s="129"/>
      <c r="AY45" s="129"/>
      <c r="AZ45" s="73" t="s">
        <v>132</v>
      </c>
      <c r="BA45" s="322"/>
      <c r="EK45" s="7" t="s">
        <v>13</v>
      </c>
      <c r="EL45" s="7" t="s">
        <v>101</v>
      </c>
      <c r="ET45" s="7" t="s">
        <v>69</v>
      </c>
    </row>
    <row r="46" spans="1:150" ht="10.15" customHeight="1">
      <c r="A46" s="300"/>
      <c r="B46" s="301"/>
      <c r="C46" s="412"/>
      <c r="D46" s="409"/>
      <c r="E46" s="409"/>
      <c r="F46" s="271"/>
      <c r="G46" s="140"/>
      <c r="H46" s="140"/>
      <c r="I46" s="140"/>
      <c r="J46" s="140"/>
      <c r="K46" s="140"/>
      <c r="L46" s="140"/>
      <c r="M46" s="140"/>
      <c r="N46" s="140"/>
      <c r="O46" s="272"/>
      <c r="P46" s="272"/>
      <c r="Q46" s="272"/>
      <c r="R46" s="79"/>
      <c r="S46" s="79"/>
      <c r="T46" s="272"/>
      <c r="U46" s="272"/>
      <c r="V46" s="272"/>
      <c r="W46" s="79"/>
      <c r="X46" s="79"/>
      <c r="Y46" s="272"/>
      <c r="Z46" s="272"/>
      <c r="AA46" s="272"/>
      <c r="AB46" s="79"/>
      <c r="AC46" s="403"/>
      <c r="AD46" s="271"/>
      <c r="AE46" s="140"/>
      <c r="AF46" s="140"/>
      <c r="AG46" s="140"/>
      <c r="AH46" s="140"/>
      <c r="AI46" s="140"/>
      <c r="AJ46" s="140"/>
      <c r="AK46" s="140"/>
      <c r="AL46" s="140"/>
      <c r="AM46" s="272"/>
      <c r="AN46" s="272"/>
      <c r="AO46" s="272"/>
      <c r="AP46" s="79"/>
      <c r="AQ46" s="79"/>
      <c r="AR46" s="272"/>
      <c r="AS46" s="272"/>
      <c r="AT46" s="272"/>
      <c r="AU46" s="79"/>
      <c r="AV46" s="79"/>
      <c r="AW46" s="272"/>
      <c r="AX46" s="272"/>
      <c r="AY46" s="272"/>
      <c r="AZ46" s="79"/>
      <c r="BA46" s="403"/>
      <c r="EK46" s="7" t="s">
        <v>14</v>
      </c>
      <c r="EL46" s="7" t="s">
        <v>102</v>
      </c>
      <c r="ET46" s="7" t="s">
        <v>13</v>
      </c>
    </row>
    <row r="47" spans="1:150" ht="15" customHeight="1">
      <c r="A47" s="300"/>
      <c r="B47" s="301"/>
      <c r="C47" s="412" t="s">
        <v>145</v>
      </c>
      <c r="D47" s="409"/>
      <c r="E47" s="409"/>
      <c r="F47" s="413" t="s">
        <v>138</v>
      </c>
      <c r="G47" s="73"/>
      <c r="H47" s="228" t="str">
        <f>LEFT(VLOOKUP("専任取引士"&amp;ROUNDUP(ROW($A42)/16,0),sentori,12,FALSE),3)</f>
        <v/>
      </c>
      <c r="I47" s="228"/>
      <c r="J47" s="228"/>
      <c r="K47" s="228"/>
      <c r="L47" s="5" t="s">
        <v>139</v>
      </c>
      <c r="M47" s="228" t="str">
        <f>RIGHT(VLOOKUP("専任取引士"&amp;ROUNDUP(ROW($A42)/16,0),sentori,12,FALSE),4)</f>
        <v/>
      </c>
      <c r="N47" s="228"/>
      <c r="O47" s="228"/>
      <c r="P47" s="228"/>
      <c r="Q47" s="228"/>
      <c r="R47" s="406"/>
      <c r="S47" s="406"/>
      <c r="T47" s="406"/>
      <c r="U47" s="406"/>
      <c r="V47" s="406"/>
      <c r="W47" s="406"/>
      <c r="X47" s="406"/>
      <c r="Y47" s="406"/>
      <c r="Z47" s="406"/>
      <c r="AA47" s="406"/>
      <c r="AB47" s="406"/>
      <c r="AC47" s="407"/>
      <c r="AD47" s="413" t="s">
        <v>138</v>
      </c>
      <c r="AE47" s="73"/>
      <c r="AF47" s="228" t="str">
        <f>LEFT(VLOOKUP("専任取引士"&amp;ROUNDUP(ROW($A42)/16,0),sentori,33,FALSE),3)</f>
        <v/>
      </c>
      <c r="AG47" s="228"/>
      <c r="AH47" s="228"/>
      <c r="AI47" s="228"/>
      <c r="AJ47" s="5" t="s">
        <v>139</v>
      </c>
      <c r="AK47" s="228" t="str">
        <f>RIGHT(VLOOKUP("専任取引士"&amp;ROUNDUP(ROW($A42)/16,0),sentori,33,FALSE),4)</f>
        <v/>
      </c>
      <c r="AL47" s="228"/>
      <c r="AM47" s="228"/>
      <c r="AN47" s="228"/>
      <c r="AO47" s="228"/>
      <c r="AP47" s="406"/>
      <c r="AQ47" s="406"/>
      <c r="AR47" s="406"/>
      <c r="AS47" s="406"/>
      <c r="AT47" s="406"/>
      <c r="AU47" s="406"/>
      <c r="AV47" s="406"/>
      <c r="AW47" s="406"/>
      <c r="AX47" s="406"/>
      <c r="AY47" s="406"/>
      <c r="AZ47" s="406"/>
      <c r="BA47" s="407"/>
      <c r="EK47" s="7" t="s">
        <v>10</v>
      </c>
      <c r="EL47" s="7" t="s">
        <v>103</v>
      </c>
      <c r="ET47" s="7" t="s">
        <v>14</v>
      </c>
    </row>
    <row r="48" spans="1:150" ht="15" customHeight="1">
      <c r="A48" s="300"/>
      <c r="B48" s="301"/>
      <c r="C48" s="412"/>
      <c r="D48" s="409"/>
      <c r="E48" s="409"/>
      <c r="F48" s="229" t="str">
        <f>IF(ISBLANK(VLOOKUP("専任取引士"&amp;ROUNDUP(ROW($A42)/16,0),sentori,11,FALSE)),VLOOKUP("専任取引士"&amp;ROUNDUP(ROW($A42)/16,0),sentori,13,FALSE)&amp;VLOOKUP("専任取引士"&amp;ROUNDUP(ROW($A42)/16,0),sentori,14,FALSE)&amp;VLOOKUP("専任取引士"&amp;ROUNDUP(ROW($A42)/16,0),sentori,15,FALSE)&amp;VLOOKUP("専任取引士"&amp;ROUNDUP(ROW($A42)/16,0),sentori,16,FALSE)&amp;"　"&amp;VLOOKUP("専任取引士"&amp;ROUNDUP(ROW($A42)/16,0),sentori,17,FALSE),VLOOKUP("専任取引士"&amp;ROUNDUP(ROW($A42)/16,0),sentori,18,FALSE))</f>
        <v>　</v>
      </c>
      <c r="G48" s="184"/>
      <c r="H48" s="184"/>
      <c r="I48" s="184"/>
      <c r="J48" s="184"/>
      <c r="K48" s="184"/>
      <c r="L48" s="184"/>
      <c r="M48" s="184"/>
      <c r="N48" s="184"/>
      <c r="O48" s="184"/>
      <c r="P48" s="184"/>
      <c r="Q48" s="184"/>
      <c r="R48" s="184"/>
      <c r="S48" s="184"/>
      <c r="T48" s="184"/>
      <c r="U48" s="184"/>
      <c r="V48" s="184"/>
      <c r="W48" s="184"/>
      <c r="X48" s="184"/>
      <c r="Y48" s="184"/>
      <c r="Z48" s="184"/>
      <c r="AA48" s="184"/>
      <c r="AB48" s="184"/>
      <c r="AC48" s="230"/>
      <c r="AD48" s="229" t="str">
        <f>IF(ISBLANK(VLOOKUP("専任取引士"&amp;ROUNDUP(ROW($A42)/16,0),sentori,32,FALSE)),VLOOKUP("専任取引士"&amp;ROUNDUP(ROW($A42)/16,0),sentori,34,FALSE)&amp;VLOOKUP("専任取引士"&amp;ROUNDUP(ROW($A42)/16,0),sentori,35,FALSE)&amp;VLOOKUP("専任取引士"&amp;ROUNDUP(ROW($A42)/16,0),sentori,36,FALSE)&amp;VLOOKUP("専任取引士"&amp;ROUNDUP(ROW($A42)/16,0),sentori,37,FALSE)&amp;"　"&amp;VLOOKUP("専任取引士"&amp;ROUNDUP(ROW($A42)/16,0),sentori,38,FALSE),VLOOKUP("専任取引士"&amp;ROUNDUP(ROW($A42)/16,0),sentori,39,FALSE))</f>
        <v>　</v>
      </c>
      <c r="AE48" s="184"/>
      <c r="AF48" s="184"/>
      <c r="AG48" s="184"/>
      <c r="AH48" s="184"/>
      <c r="AI48" s="184"/>
      <c r="AJ48" s="184"/>
      <c r="AK48" s="184"/>
      <c r="AL48" s="184"/>
      <c r="AM48" s="184"/>
      <c r="AN48" s="184"/>
      <c r="AO48" s="184"/>
      <c r="AP48" s="184"/>
      <c r="AQ48" s="184"/>
      <c r="AR48" s="184"/>
      <c r="AS48" s="184"/>
      <c r="AT48" s="184"/>
      <c r="AU48" s="184"/>
      <c r="AV48" s="184"/>
      <c r="AW48" s="184"/>
      <c r="AX48" s="184"/>
      <c r="AY48" s="184"/>
      <c r="AZ48" s="184"/>
      <c r="BA48" s="230"/>
      <c r="EK48" s="7" t="s">
        <v>12</v>
      </c>
      <c r="EL48" s="7" t="s">
        <v>104</v>
      </c>
      <c r="ET48" s="7" t="s">
        <v>10</v>
      </c>
    </row>
    <row r="49" spans="1:150" ht="15" customHeight="1">
      <c r="A49" s="300"/>
      <c r="B49" s="301"/>
      <c r="C49" s="412"/>
      <c r="D49" s="409"/>
      <c r="E49" s="409"/>
      <c r="F49" s="229"/>
      <c r="G49" s="184"/>
      <c r="H49" s="184"/>
      <c r="I49" s="184"/>
      <c r="J49" s="184"/>
      <c r="K49" s="184"/>
      <c r="L49" s="184"/>
      <c r="M49" s="184"/>
      <c r="N49" s="184"/>
      <c r="O49" s="184"/>
      <c r="P49" s="184"/>
      <c r="Q49" s="184"/>
      <c r="R49" s="184"/>
      <c r="S49" s="184"/>
      <c r="T49" s="184"/>
      <c r="U49" s="184"/>
      <c r="V49" s="184"/>
      <c r="W49" s="184"/>
      <c r="X49" s="184"/>
      <c r="Y49" s="184"/>
      <c r="Z49" s="184"/>
      <c r="AA49" s="184"/>
      <c r="AB49" s="184"/>
      <c r="AC49" s="230"/>
      <c r="AD49" s="229"/>
      <c r="AE49" s="184"/>
      <c r="AF49" s="184"/>
      <c r="AG49" s="184"/>
      <c r="AH49" s="184"/>
      <c r="AI49" s="184"/>
      <c r="AJ49" s="184"/>
      <c r="AK49" s="184"/>
      <c r="AL49" s="184"/>
      <c r="AM49" s="184"/>
      <c r="AN49" s="184"/>
      <c r="AO49" s="184"/>
      <c r="AP49" s="184"/>
      <c r="AQ49" s="184"/>
      <c r="AR49" s="184"/>
      <c r="AS49" s="184"/>
      <c r="AT49" s="184"/>
      <c r="AU49" s="184"/>
      <c r="AV49" s="184"/>
      <c r="AW49" s="184"/>
      <c r="AX49" s="184"/>
      <c r="AY49" s="184"/>
      <c r="AZ49" s="184"/>
      <c r="BA49" s="230"/>
      <c r="EK49" s="7" t="s">
        <v>15</v>
      </c>
      <c r="EL49" s="7" t="s">
        <v>105</v>
      </c>
      <c r="ET49" s="7" t="s">
        <v>12</v>
      </c>
    </row>
    <row r="50" spans="1:150" ht="15" customHeight="1">
      <c r="A50" s="300"/>
      <c r="B50" s="301"/>
      <c r="C50" s="412"/>
      <c r="D50" s="409"/>
      <c r="E50" s="409"/>
      <c r="F50" s="229"/>
      <c r="G50" s="184"/>
      <c r="H50" s="184"/>
      <c r="I50" s="184"/>
      <c r="J50" s="184"/>
      <c r="K50" s="184"/>
      <c r="L50" s="184"/>
      <c r="M50" s="184"/>
      <c r="N50" s="184"/>
      <c r="O50" s="184"/>
      <c r="P50" s="184"/>
      <c r="Q50" s="184"/>
      <c r="R50" s="184"/>
      <c r="S50" s="184"/>
      <c r="T50" s="184"/>
      <c r="U50" s="184"/>
      <c r="V50" s="184"/>
      <c r="W50" s="184"/>
      <c r="X50" s="184"/>
      <c r="Y50" s="184"/>
      <c r="Z50" s="184"/>
      <c r="AA50" s="184"/>
      <c r="AB50" s="184"/>
      <c r="AC50" s="230"/>
      <c r="AD50" s="229"/>
      <c r="AE50" s="184"/>
      <c r="AF50" s="184"/>
      <c r="AG50" s="184"/>
      <c r="AH50" s="184"/>
      <c r="AI50" s="184"/>
      <c r="AJ50" s="184"/>
      <c r="AK50" s="184"/>
      <c r="AL50" s="184"/>
      <c r="AM50" s="184"/>
      <c r="AN50" s="184"/>
      <c r="AO50" s="184"/>
      <c r="AP50" s="184"/>
      <c r="AQ50" s="184"/>
      <c r="AR50" s="184"/>
      <c r="AS50" s="184"/>
      <c r="AT50" s="184"/>
      <c r="AU50" s="184"/>
      <c r="AV50" s="184"/>
      <c r="AW50" s="184"/>
      <c r="AX50" s="184"/>
      <c r="AY50" s="184"/>
      <c r="AZ50" s="184"/>
      <c r="BA50" s="230"/>
      <c r="EK50" s="7" t="s">
        <v>16</v>
      </c>
      <c r="EL50" s="7" t="s">
        <v>106</v>
      </c>
      <c r="ET50" s="7" t="s">
        <v>15</v>
      </c>
    </row>
    <row r="51" spans="1:150" ht="15" customHeight="1">
      <c r="A51" s="300"/>
      <c r="B51" s="301"/>
      <c r="C51" s="412"/>
      <c r="D51" s="409"/>
      <c r="E51" s="409"/>
      <c r="F51" s="220"/>
      <c r="G51" s="221"/>
      <c r="H51" s="221"/>
      <c r="I51" s="221"/>
      <c r="J51" s="221"/>
      <c r="K51" s="221"/>
      <c r="L51" s="221"/>
      <c r="M51" s="221"/>
      <c r="N51" s="221"/>
      <c r="O51" s="221"/>
      <c r="P51" s="221"/>
      <c r="Q51" s="221"/>
      <c r="R51" s="221"/>
      <c r="S51" s="221"/>
      <c r="T51" s="221"/>
      <c r="U51" s="221"/>
      <c r="V51" s="221"/>
      <c r="W51" s="221"/>
      <c r="X51" s="221"/>
      <c r="Y51" s="221"/>
      <c r="Z51" s="221"/>
      <c r="AA51" s="221"/>
      <c r="AB51" s="221"/>
      <c r="AC51" s="222"/>
      <c r="AD51" s="220"/>
      <c r="AE51" s="221"/>
      <c r="AF51" s="221"/>
      <c r="AG51" s="221"/>
      <c r="AH51" s="221"/>
      <c r="AI51" s="221"/>
      <c r="AJ51" s="221"/>
      <c r="AK51" s="221"/>
      <c r="AL51" s="221"/>
      <c r="AM51" s="221"/>
      <c r="AN51" s="221"/>
      <c r="AO51" s="221"/>
      <c r="AP51" s="221"/>
      <c r="AQ51" s="221"/>
      <c r="AR51" s="221"/>
      <c r="AS51" s="221"/>
      <c r="AT51" s="221"/>
      <c r="AU51" s="221"/>
      <c r="AV51" s="221"/>
      <c r="AW51" s="221"/>
      <c r="AX51" s="221"/>
      <c r="AY51" s="221"/>
      <c r="AZ51" s="221"/>
      <c r="BA51" s="222"/>
      <c r="EK51" s="7" t="s">
        <v>17</v>
      </c>
      <c r="EL51" s="7" t="s">
        <v>107</v>
      </c>
      <c r="ET51" s="7" t="s">
        <v>16</v>
      </c>
    </row>
    <row r="52" spans="1:150" ht="11.45" customHeight="1">
      <c r="A52" s="300"/>
      <c r="B52" s="301"/>
      <c r="C52" s="408" t="s">
        <v>140</v>
      </c>
      <c r="D52" s="409"/>
      <c r="E52" s="409"/>
      <c r="F52" s="410" t="str">
        <f>IF(ISBLANK(VLOOKUP("専任取引士"&amp;ROUNDUP(ROW($A42)/16,0),sentori,19,FALSE)),"",LEFT(VLOOKUP("専任取引士"&amp;ROUNDUP(ROW($A42)/16,0),sentori,19,FALSE),FIND("-",VLOOKUP("専任取引士"&amp;ROUNDUP(ROW($A42)/16,0),sentori,19,FALSE))-1))</f>
        <v/>
      </c>
      <c r="G52" s="129"/>
      <c r="H52" s="129"/>
      <c r="I52" s="129"/>
      <c r="J52" s="129"/>
      <c r="K52" s="129"/>
      <c r="L52" s="129"/>
      <c r="M52" s="73" t="s">
        <v>152</v>
      </c>
      <c r="N52" s="129" t="str">
        <f>IF(ISBLANK(VLOOKUP("専任取引士"&amp;ROUNDUP(ROW($A42)/16,0),sentori,19,FALSE)),"",LEFT(RIGHT(VLOOKUP("専任取引士"&amp;ROUNDUP(ROW($A42)/16,0),sentori,19,FALSE),LEN(VLOOKUP("専任取引士"&amp;ROUNDUP(ROW($A42)/16,0),sentori,19,FALSE))-FIND("-",VLOOKUP("専任取引士"&amp;ROUNDUP(ROW($A42)/16,0),sentori,19,FALSE))),FIND("-",RIGHT(VLOOKUP("専任取引士"&amp;ROUNDUP(ROW($A42)/16,0),sentori,19,FALSE),LEN(VLOOKUP("専任取引士"&amp;ROUNDUP(ROW($A42)/16,0),sentori,19,FALSE))-FIND("-",VLOOKUP("専任取引士"&amp;ROUNDUP(ROW($A42)/16,0),sentori,19,FALSE))))-1))</f>
        <v/>
      </c>
      <c r="O52" s="129"/>
      <c r="P52" s="129"/>
      <c r="Q52" s="129"/>
      <c r="R52" s="129"/>
      <c r="S52" s="129"/>
      <c r="T52" s="129"/>
      <c r="U52" s="73" t="s">
        <v>153</v>
      </c>
      <c r="V52" s="129" t="str">
        <f>IF(ISBLANK(VLOOKUP("専任取引士"&amp;ROUNDUP(ROW($A42)/16,0),sentori,19,FALSE)),"",RIGHT(RIGHT(VLOOKUP("専任取引士"&amp;ROUNDUP(ROW($A42)/16,0),sentori,19,FALSE),LEN(VLOOKUP("専任取引士"&amp;ROUNDUP(ROW($A42)/16,0),sentori,19,FALSE))-FIND("-",VLOOKUP("専任取引士"&amp;ROUNDUP(ROW($A42)/16,0),sentori,19,FALSE))),LEN(RIGHT(VLOOKUP("専任取引士"&amp;ROUNDUP(ROW($A42)/16,0),sentori,19,FALSE),LEN(VLOOKUP("専任取引士"&amp;ROUNDUP(ROW($A42)/16,0),sentori,19,FALSE))-FIND("-",VLOOKUP("専任取引士"&amp;ROUNDUP(ROW($A42)/16,0),sentori,19,FALSE))))-FIND("-",RIGHT(VLOOKUP("専任取引士"&amp;ROUNDUP(ROW($A42)/16,0),sentori,19,FALSE),LEN(VLOOKUP("専任取引士"&amp;ROUNDUP(ROW($A42)/16,0),sentori,19,FALSE))-FIND("-",VLOOKUP("専任取引士"&amp;ROUNDUP(ROW($A42)/16,0),sentori,19,FALSE))))))</f>
        <v/>
      </c>
      <c r="W52" s="129"/>
      <c r="X52" s="129"/>
      <c r="Y52" s="129"/>
      <c r="Z52" s="129"/>
      <c r="AA52" s="129"/>
      <c r="AB52" s="129"/>
      <c r="AC52" s="404"/>
      <c r="AD52" s="410" t="str">
        <f>IF(ISBLANK(VLOOKUP("専任取引士"&amp;ROUNDUP(ROW($A42)/16,0),sentori,40,FALSE)),"",LEFT(VLOOKUP("専任取引士"&amp;ROUNDUP(ROW($A42)/16,0),sentori,40,FALSE),FIND("-",VLOOKUP("専任取引士"&amp;ROUNDUP(ROW($A42)/16,0),sentori,40,FALSE))-1))</f>
        <v/>
      </c>
      <c r="AE52" s="129"/>
      <c r="AF52" s="129"/>
      <c r="AG52" s="129"/>
      <c r="AH52" s="129"/>
      <c r="AI52" s="129"/>
      <c r="AJ52" s="129"/>
      <c r="AK52" s="73" t="s">
        <v>152</v>
      </c>
      <c r="AL52" s="129" t="str">
        <f>IF(ISBLANK(VLOOKUP("専任取引士"&amp;ROUNDUP(ROW($A42)/16,0),sentori,40,FALSE)),"",LEFT(RIGHT(VLOOKUP("専任取引士"&amp;ROUNDUP(ROW($A42)/16,0),sentori,40,FALSE),LEN(VLOOKUP("専任取引士"&amp;ROUNDUP(ROW($A42)/16,0),sentori,40,FALSE))-FIND("-",VLOOKUP("専任取引士"&amp;ROUNDUP(ROW($A42)/16,0),sentori,40,FALSE))),FIND("-",RIGHT(VLOOKUP("専任取引士"&amp;ROUNDUP(ROW($A42)/16,0),sentori,40,FALSE),LEN(VLOOKUP("専任取引士"&amp;ROUNDUP(ROW($A42)/16,0),sentori,40,FALSE))-FIND("-",VLOOKUP("専任取引士"&amp;ROUNDUP(ROW($A42)/16,0),sentori,40,FALSE))))-1))</f>
        <v/>
      </c>
      <c r="AM52" s="129"/>
      <c r="AN52" s="129"/>
      <c r="AO52" s="129"/>
      <c r="AP52" s="129"/>
      <c r="AQ52" s="129"/>
      <c r="AR52" s="129"/>
      <c r="AS52" s="73" t="s">
        <v>153</v>
      </c>
      <c r="AT52" s="129" t="str">
        <f>IF(ISBLANK(VLOOKUP("専任取引士"&amp;ROUNDUP(ROW($A42)/16,0),sentori,40,FALSE)),"",RIGHT(RIGHT(VLOOKUP("専任取引士"&amp;ROUNDUP(ROW($A42)/16,0),sentori,40,FALSE),LEN(VLOOKUP("専任取引士"&amp;ROUNDUP(ROW($A42)/16,0),sentori,40,FALSE))-FIND("-",VLOOKUP("専任取引士"&amp;ROUNDUP(ROW($A42)/16,0),sentori,40,FALSE))),LEN(RIGHT(VLOOKUP("専任取引士"&amp;ROUNDUP(ROW($A42)/16,0),sentori,40,FALSE),LEN(VLOOKUP("専任取引士"&amp;ROUNDUP(ROW($A42)/16,0),sentori,40,FALSE))-FIND("-",VLOOKUP("専任取引士"&amp;ROUNDUP(ROW($A42)/16,0),sentori,40,FALSE))))-FIND("-",RIGHT(VLOOKUP("専任取引士"&amp;ROUNDUP(ROW($A42)/16,0),sentori,40,FALSE),LEN(VLOOKUP("専任取引士"&amp;ROUNDUP(ROW($A42)/16,0),sentori,40,FALSE))-FIND("-",VLOOKUP("専任取引士"&amp;ROUNDUP(ROW($A42)/16,0),sentori,40,FALSE))))))</f>
        <v/>
      </c>
      <c r="AU52" s="129"/>
      <c r="AV52" s="129"/>
      <c r="AW52" s="129"/>
      <c r="AX52" s="129"/>
      <c r="AY52" s="129"/>
      <c r="AZ52" s="129"/>
      <c r="BA52" s="404"/>
      <c r="EK52" s="7" t="s">
        <v>18</v>
      </c>
      <c r="EL52" s="7" t="s">
        <v>108</v>
      </c>
      <c r="ET52" s="7" t="s">
        <v>17</v>
      </c>
    </row>
    <row r="53" spans="1:150" ht="11.45" customHeight="1">
      <c r="A53" s="300"/>
      <c r="B53" s="301"/>
      <c r="C53" s="408"/>
      <c r="D53" s="409"/>
      <c r="E53" s="409"/>
      <c r="F53" s="411"/>
      <c r="G53" s="272"/>
      <c r="H53" s="272"/>
      <c r="I53" s="272"/>
      <c r="J53" s="272"/>
      <c r="K53" s="272"/>
      <c r="L53" s="272"/>
      <c r="M53" s="79"/>
      <c r="N53" s="272"/>
      <c r="O53" s="272"/>
      <c r="P53" s="272"/>
      <c r="Q53" s="272"/>
      <c r="R53" s="272"/>
      <c r="S53" s="272"/>
      <c r="T53" s="272"/>
      <c r="U53" s="79"/>
      <c r="V53" s="272"/>
      <c r="W53" s="272"/>
      <c r="X53" s="272"/>
      <c r="Y53" s="272"/>
      <c r="Z53" s="272"/>
      <c r="AA53" s="272"/>
      <c r="AB53" s="272"/>
      <c r="AC53" s="405"/>
      <c r="AD53" s="411"/>
      <c r="AE53" s="272"/>
      <c r="AF53" s="272"/>
      <c r="AG53" s="272"/>
      <c r="AH53" s="272"/>
      <c r="AI53" s="272"/>
      <c r="AJ53" s="272"/>
      <c r="AK53" s="79"/>
      <c r="AL53" s="272"/>
      <c r="AM53" s="272"/>
      <c r="AN53" s="272"/>
      <c r="AO53" s="272"/>
      <c r="AP53" s="272"/>
      <c r="AQ53" s="272"/>
      <c r="AR53" s="272"/>
      <c r="AS53" s="79"/>
      <c r="AT53" s="272"/>
      <c r="AU53" s="272"/>
      <c r="AV53" s="272"/>
      <c r="AW53" s="272"/>
      <c r="AX53" s="272"/>
      <c r="AY53" s="272"/>
      <c r="AZ53" s="272"/>
      <c r="BA53" s="405"/>
      <c r="EK53" s="7" t="s">
        <v>19</v>
      </c>
      <c r="EL53" s="7" t="s">
        <v>109</v>
      </c>
      <c r="ET53" s="7" t="s">
        <v>18</v>
      </c>
    </row>
    <row r="54" spans="1:150" ht="10.15" customHeight="1">
      <c r="A54" s="300"/>
      <c r="B54" s="301"/>
      <c r="C54" s="105" t="s">
        <v>146</v>
      </c>
      <c r="D54" s="88"/>
      <c r="E54" s="420"/>
      <c r="F54" s="418" t="s">
        <v>152</v>
      </c>
      <c r="G54" s="270" t="str">
        <f>IF(ISBLANK(VLOOKUP("専任取引士"&amp;ROUNDUP(ROW($A42)/16,0),sentori,20,FALSE)),"",VLOOKUP("専任取引士"&amp;ROUNDUP(ROW($A42)/16,0),sentori,20,FALSE))</f>
        <v/>
      </c>
      <c r="H54" s="270"/>
      <c r="I54" s="270"/>
      <c r="J54" s="270"/>
      <c r="K54" s="270"/>
      <c r="L54" s="270"/>
      <c r="M54" s="270"/>
      <c r="N54" s="270"/>
      <c r="O54" s="270"/>
      <c r="P54" s="270"/>
      <c r="Q54" s="414" t="s">
        <v>153</v>
      </c>
      <c r="R54" s="73" t="s">
        <v>134</v>
      </c>
      <c r="S54" s="414"/>
      <c r="T54" s="416" t="str">
        <f>IF(ISBLANK(VLOOKUP("専任取引士"&amp;ROUNDUP(ROW($A42)/16,0),sentori,21,FALSE)),"",VLOOKUP("専任取引士"&amp;ROUNDUP(ROW($A42)/16,0),sentori,21,FALSE))</f>
        <v/>
      </c>
      <c r="U54" s="416"/>
      <c r="V54" s="416"/>
      <c r="W54" s="416"/>
      <c r="X54" s="416"/>
      <c r="Y54" s="416"/>
      <c r="Z54" s="416"/>
      <c r="AA54" s="416"/>
      <c r="AB54" s="73" t="s">
        <v>135</v>
      </c>
      <c r="AC54" s="322"/>
      <c r="AD54" s="418" t="s">
        <v>152</v>
      </c>
      <c r="AE54" s="270" t="str">
        <f>IF(ISBLANK(VLOOKUP("専任取引士"&amp;ROUNDUP(ROW($A42)/16,0),sentori,41,FALSE)),"",VLOOKUP("専任取引士"&amp;ROUNDUP(ROW($A42)/16,0),sentori,41,FALSE))</f>
        <v/>
      </c>
      <c r="AF54" s="270"/>
      <c r="AG54" s="270"/>
      <c r="AH54" s="270"/>
      <c r="AI54" s="270"/>
      <c r="AJ54" s="270"/>
      <c r="AK54" s="270"/>
      <c r="AL54" s="270"/>
      <c r="AM54" s="270"/>
      <c r="AN54" s="270"/>
      <c r="AO54" s="414" t="s">
        <v>153</v>
      </c>
      <c r="AP54" s="73" t="s">
        <v>134</v>
      </c>
      <c r="AQ54" s="414"/>
      <c r="AR54" s="129" t="str">
        <f>IF(ISBLANK(VLOOKUP("専任取引士"&amp;ROUNDUP(ROW($A42)/16,0),sentori,42,FALSE)),"",VLOOKUP("専任取引士"&amp;ROUNDUP(ROW($A42)/16,0),sentori,42,FALSE))</f>
        <v/>
      </c>
      <c r="AS54" s="129"/>
      <c r="AT54" s="129"/>
      <c r="AU54" s="129"/>
      <c r="AV54" s="129"/>
      <c r="AW54" s="129"/>
      <c r="AX54" s="129"/>
      <c r="AY54" s="129"/>
      <c r="AZ54" s="73" t="s">
        <v>135</v>
      </c>
      <c r="BA54" s="322"/>
      <c r="EK54" s="7" t="s">
        <v>20</v>
      </c>
      <c r="EL54" s="7" t="s">
        <v>110</v>
      </c>
      <c r="ET54" s="7" t="s">
        <v>19</v>
      </c>
    </row>
    <row r="55" spans="1:150" ht="10.15" customHeight="1">
      <c r="A55" s="300"/>
      <c r="B55" s="301"/>
      <c r="C55" s="107"/>
      <c r="D55" s="89"/>
      <c r="E55" s="277"/>
      <c r="F55" s="419"/>
      <c r="G55" s="140"/>
      <c r="H55" s="140"/>
      <c r="I55" s="140"/>
      <c r="J55" s="140"/>
      <c r="K55" s="140"/>
      <c r="L55" s="140"/>
      <c r="M55" s="140"/>
      <c r="N55" s="140"/>
      <c r="O55" s="140"/>
      <c r="P55" s="140"/>
      <c r="Q55" s="415"/>
      <c r="R55" s="415"/>
      <c r="S55" s="415"/>
      <c r="T55" s="417"/>
      <c r="U55" s="417"/>
      <c r="V55" s="417"/>
      <c r="W55" s="417"/>
      <c r="X55" s="417"/>
      <c r="Y55" s="417"/>
      <c r="Z55" s="417"/>
      <c r="AA55" s="417"/>
      <c r="AB55" s="79"/>
      <c r="AC55" s="403"/>
      <c r="AD55" s="419"/>
      <c r="AE55" s="140"/>
      <c r="AF55" s="140"/>
      <c r="AG55" s="140"/>
      <c r="AH55" s="140"/>
      <c r="AI55" s="140"/>
      <c r="AJ55" s="140"/>
      <c r="AK55" s="140"/>
      <c r="AL55" s="140"/>
      <c r="AM55" s="140"/>
      <c r="AN55" s="140"/>
      <c r="AO55" s="415"/>
      <c r="AP55" s="415"/>
      <c r="AQ55" s="415"/>
      <c r="AR55" s="272"/>
      <c r="AS55" s="272"/>
      <c r="AT55" s="272"/>
      <c r="AU55" s="272"/>
      <c r="AV55" s="272"/>
      <c r="AW55" s="272"/>
      <c r="AX55" s="272"/>
      <c r="AY55" s="272"/>
      <c r="AZ55" s="79"/>
      <c r="BA55" s="403"/>
      <c r="EK55" s="7" t="s">
        <v>21</v>
      </c>
      <c r="EL55" s="7" t="s">
        <v>111</v>
      </c>
      <c r="ET55" s="7" t="s">
        <v>20</v>
      </c>
    </row>
    <row r="56" spans="1:150" ht="10.15" customHeight="1">
      <c r="A56" s="300"/>
      <c r="B56" s="301"/>
      <c r="C56" s="422" t="s">
        <v>182</v>
      </c>
      <c r="D56" s="423"/>
      <c r="E56" s="423"/>
      <c r="F56" s="269" t="str">
        <f>IF(ISBLANK(VLOOKUP("専任取引士"&amp;ROUNDUP(ROW($A42)/16,0),sentori,22,FALSE)),"",TEXT(VLOOKUP("専任取引士"&amp;ROUNDUP(ROW($A42)/16,0),sentori,22,FALSE),"ggg"))</f>
        <v/>
      </c>
      <c r="G56" s="270"/>
      <c r="H56" s="270"/>
      <c r="I56" s="270"/>
      <c r="J56" s="270"/>
      <c r="K56" s="270"/>
      <c r="L56" s="270"/>
      <c r="M56" s="270"/>
      <c r="N56" s="270"/>
      <c r="O56" s="129" t="str">
        <f>IF(ISBLANK(VLOOKUP("専任取引士"&amp;ROUNDUP(ROW($A42)/16,0),sentori,22,FALSE)),"",TEXT(VLOOKUP("専任取引士"&amp;ROUNDUP(ROW($A42)/16,0),sentori,22,FALSE),"e"))</f>
        <v/>
      </c>
      <c r="P56" s="129"/>
      <c r="Q56" s="129"/>
      <c r="R56" s="73" t="s">
        <v>44</v>
      </c>
      <c r="S56" s="73"/>
      <c r="T56" s="129" t="str">
        <f>IF(ISBLANK(VLOOKUP("専任取引士"&amp;ROUNDUP(ROW($A42)/16,0),sentori,22,FALSE)),"",MONTH(VLOOKUP("専任取引士"&amp;ROUNDUP(ROW($A42)/16,0),sentori,22,FALSE)))</f>
        <v/>
      </c>
      <c r="U56" s="129"/>
      <c r="V56" s="129"/>
      <c r="W56" s="73" t="s">
        <v>45</v>
      </c>
      <c r="X56" s="73"/>
      <c r="Y56" s="129" t="str">
        <f>IF(ISBLANK(VLOOKUP("専任取引士"&amp;ROUNDUP(ROW($A42)/16,0),sentori,22,FALSE)),"",DAY(VLOOKUP("専任取引士"&amp;ROUNDUP(ROW($A42)/16,0),sentori,22,FALSE)))</f>
        <v/>
      </c>
      <c r="Z56" s="129"/>
      <c r="AA56" s="129"/>
      <c r="AB56" s="73" t="s">
        <v>132</v>
      </c>
      <c r="AC56" s="322"/>
      <c r="AD56" s="269" t="str">
        <f>IF(ISBLANK(VLOOKUP("専任取引士"&amp;ROUNDUP(ROW($A42)/16,0),sentori,43,FALSE)),"",TEXT(VLOOKUP("専任取引士"&amp;ROUNDUP(ROW($A42)/16,0),sentori,43,FALSE),"ggg"))</f>
        <v/>
      </c>
      <c r="AE56" s="270"/>
      <c r="AF56" s="270"/>
      <c r="AG56" s="270"/>
      <c r="AH56" s="270"/>
      <c r="AI56" s="270"/>
      <c r="AJ56" s="270"/>
      <c r="AK56" s="270"/>
      <c r="AL56" s="270"/>
      <c r="AM56" s="129" t="str">
        <f>IF(ISBLANK(VLOOKUP("専任取引士"&amp;ROUNDUP(ROW($A42)/16,0),sentori,43,FALSE)),"",TEXT(VLOOKUP("専任取引士"&amp;ROUNDUP(ROW($A42)/16,0),sentori,43,FALSE),"e"))</f>
        <v/>
      </c>
      <c r="AN56" s="129"/>
      <c r="AO56" s="129"/>
      <c r="AP56" s="73" t="s">
        <v>44</v>
      </c>
      <c r="AQ56" s="73"/>
      <c r="AR56" s="129" t="str">
        <f>IF(ISBLANK(VLOOKUP("専任取引士"&amp;ROUNDUP(ROW($A42)/16,0),sentori,43,FALSE)),"",MONTH(VLOOKUP("専任取引士"&amp;ROUNDUP(ROW($A42)/16,0),sentori,43,FALSE)))</f>
        <v/>
      </c>
      <c r="AS56" s="129"/>
      <c r="AT56" s="129"/>
      <c r="AU56" s="73" t="s">
        <v>45</v>
      </c>
      <c r="AV56" s="73"/>
      <c r="AW56" s="129" t="str">
        <f>IF(ISBLANK(VLOOKUP("専任取引士"&amp;ROUNDUP(ROW($A42)/16,0),sentori,43,FALSE)),"",DAY(VLOOKUP("専任取引士"&amp;ROUNDUP(ROW($A42)/16,0),sentori,43,FALSE)))</f>
        <v/>
      </c>
      <c r="AX56" s="129"/>
      <c r="AY56" s="129"/>
      <c r="AZ56" s="73" t="s">
        <v>132</v>
      </c>
      <c r="BA56" s="322"/>
      <c r="EK56" s="7" t="s">
        <v>22</v>
      </c>
      <c r="EL56" s="7" t="s">
        <v>112</v>
      </c>
      <c r="ET56" s="7" t="s">
        <v>21</v>
      </c>
    </row>
    <row r="57" spans="1:150" ht="10.15" customHeight="1">
      <c r="A57" s="300"/>
      <c r="B57" s="301"/>
      <c r="C57" s="424"/>
      <c r="D57" s="425"/>
      <c r="E57" s="425"/>
      <c r="F57" s="271"/>
      <c r="G57" s="140"/>
      <c r="H57" s="140"/>
      <c r="I57" s="140"/>
      <c r="J57" s="140"/>
      <c r="K57" s="140"/>
      <c r="L57" s="140"/>
      <c r="M57" s="140"/>
      <c r="N57" s="140"/>
      <c r="O57" s="161"/>
      <c r="P57" s="161"/>
      <c r="Q57" s="161"/>
      <c r="R57" s="76"/>
      <c r="S57" s="76"/>
      <c r="T57" s="161"/>
      <c r="U57" s="161"/>
      <c r="V57" s="161"/>
      <c r="W57" s="76"/>
      <c r="X57" s="76"/>
      <c r="Y57" s="161"/>
      <c r="Z57" s="161"/>
      <c r="AA57" s="161"/>
      <c r="AB57" s="76"/>
      <c r="AC57" s="421"/>
      <c r="AD57" s="271"/>
      <c r="AE57" s="140"/>
      <c r="AF57" s="140"/>
      <c r="AG57" s="140"/>
      <c r="AH57" s="140"/>
      <c r="AI57" s="140"/>
      <c r="AJ57" s="140"/>
      <c r="AK57" s="140"/>
      <c r="AL57" s="140"/>
      <c r="AM57" s="161"/>
      <c r="AN57" s="161"/>
      <c r="AO57" s="161"/>
      <c r="AP57" s="76"/>
      <c r="AQ57" s="76"/>
      <c r="AR57" s="161"/>
      <c r="AS57" s="161"/>
      <c r="AT57" s="161"/>
      <c r="AU57" s="76"/>
      <c r="AV57" s="76"/>
      <c r="AW57" s="161"/>
      <c r="AX57" s="161"/>
      <c r="AY57" s="161"/>
      <c r="AZ57" s="76"/>
      <c r="BA57" s="421"/>
      <c r="EK57" s="7" t="s">
        <v>23</v>
      </c>
      <c r="EL57" s="7" t="s">
        <v>113</v>
      </c>
      <c r="ET57" s="7" t="s">
        <v>22</v>
      </c>
    </row>
    <row r="58" spans="1:150" ht="15" customHeight="1">
      <c r="A58" s="300" t="s">
        <v>171</v>
      </c>
      <c r="B58" s="301"/>
      <c r="C58" s="209" t="s">
        <v>136</v>
      </c>
      <c r="D58" s="210"/>
      <c r="E58" s="210"/>
      <c r="F58" s="394" t="str">
        <f>IF(ISBLANK(VLOOKUP("専任取引士"&amp;ROUNDUP(ROW($A58)/16,0),sentori,4,FALSE)),"",VLOOKUP("専任取引士"&amp;ROUNDUP(ROW($A58)/16,0),sentori,4,FALSE))</f>
        <v/>
      </c>
      <c r="G58" s="395"/>
      <c r="H58" s="395"/>
      <c r="I58" s="395"/>
      <c r="J58" s="395"/>
      <c r="K58" s="395"/>
      <c r="L58" s="395"/>
      <c r="M58" s="395"/>
      <c r="N58" s="395"/>
      <c r="O58" s="395"/>
      <c r="P58" s="395"/>
      <c r="Q58" s="395"/>
      <c r="R58" s="395"/>
      <c r="S58" s="395"/>
      <c r="T58" s="395"/>
      <c r="U58" s="395"/>
      <c r="V58" s="395"/>
      <c r="W58" s="395"/>
      <c r="X58" s="395"/>
      <c r="Y58" s="396"/>
      <c r="Z58" s="397" t="s">
        <v>401</v>
      </c>
      <c r="AA58" s="398"/>
      <c r="AB58" s="260" t="str">
        <f>LEFT(VLOOKUP("専任取引士"&amp;ROUNDUP(ROW($A58)/16,0),sentori,7,FALSE),1)</f>
        <v/>
      </c>
      <c r="AC58" s="262"/>
      <c r="AD58" s="394" t="str">
        <f>IF(ISBLANK(VLOOKUP("専任取引士"&amp;ROUNDUP(ROW($A58)/16,0),sentori,25,FALSE)),"",VLOOKUP("専任取引士"&amp;ROUNDUP(ROW($A58)/16,0),sentori,25,FALSE))</f>
        <v/>
      </c>
      <c r="AE58" s="395"/>
      <c r="AF58" s="395"/>
      <c r="AG58" s="395"/>
      <c r="AH58" s="395"/>
      <c r="AI58" s="395"/>
      <c r="AJ58" s="395"/>
      <c r="AK58" s="395"/>
      <c r="AL58" s="395"/>
      <c r="AM58" s="395"/>
      <c r="AN58" s="395"/>
      <c r="AO58" s="395"/>
      <c r="AP58" s="395"/>
      <c r="AQ58" s="395"/>
      <c r="AR58" s="395"/>
      <c r="AS58" s="395"/>
      <c r="AT58" s="395"/>
      <c r="AU58" s="395"/>
      <c r="AV58" s="395"/>
      <c r="AW58" s="396"/>
      <c r="AX58" s="397" t="s">
        <v>401</v>
      </c>
      <c r="AY58" s="398"/>
      <c r="AZ58" s="260" t="str">
        <f>LEFT(VLOOKUP("専任取引士"&amp;ROUNDUP(ROW($A58)/16,0),sentori,28,FALSE),1)</f>
        <v/>
      </c>
      <c r="BA58" s="434"/>
      <c r="EK58" s="7" t="s">
        <v>24</v>
      </c>
      <c r="EL58" s="7" t="s">
        <v>114</v>
      </c>
      <c r="ET58" s="7" t="s">
        <v>23</v>
      </c>
    </row>
    <row r="59" spans="1:150" ht="15" customHeight="1">
      <c r="A59" s="300"/>
      <c r="B59" s="301"/>
      <c r="C59" s="412" t="s">
        <v>163</v>
      </c>
      <c r="D59" s="409"/>
      <c r="E59" s="409"/>
      <c r="F59" s="217" t="str">
        <f>IF(ISBLANK(VLOOKUP("専任取引士"&amp;ROUNDUP(ROW($A58)/16,0),sentori,3,FALSE)),"",VLOOKUP("専任取引士"&amp;ROUNDUP(ROW($A58)/16,0),sentori,3,FALSE))</f>
        <v/>
      </c>
      <c r="G59" s="218"/>
      <c r="H59" s="218"/>
      <c r="I59" s="218"/>
      <c r="J59" s="218"/>
      <c r="K59" s="218"/>
      <c r="L59" s="218"/>
      <c r="M59" s="218"/>
      <c r="N59" s="218"/>
      <c r="O59" s="218"/>
      <c r="P59" s="218"/>
      <c r="Q59" s="218"/>
      <c r="R59" s="218"/>
      <c r="S59" s="218"/>
      <c r="T59" s="218"/>
      <c r="U59" s="218"/>
      <c r="V59" s="218"/>
      <c r="W59" s="218"/>
      <c r="X59" s="218"/>
      <c r="Y59" s="267"/>
      <c r="Z59" s="399"/>
      <c r="AA59" s="400"/>
      <c r="AB59" s="263"/>
      <c r="AC59" s="265"/>
      <c r="AD59" s="217" t="str">
        <f>IF(ISBLANK(VLOOKUP("専任取引士"&amp;ROUNDUP(ROW($A58)/16,0),sentori,24,FALSE)),"",VLOOKUP("専任取引士"&amp;ROUNDUP(ROW($A58)/16,0),sentori,24,FALSE))</f>
        <v/>
      </c>
      <c r="AE59" s="218"/>
      <c r="AF59" s="218"/>
      <c r="AG59" s="218"/>
      <c r="AH59" s="218"/>
      <c r="AI59" s="218"/>
      <c r="AJ59" s="218"/>
      <c r="AK59" s="218"/>
      <c r="AL59" s="218"/>
      <c r="AM59" s="218"/>
      <c r="AN59" s="218"/>
      <c r="AO59" s="218"/>
      <c r="AP59" s="218"/>
      <c r="AQ59" s="218"/>
      <c r="AR59" s="218"/>
      <c r="AS59" s="218"/>
      <c r="AT59" s="218"/>
      <c r="AU59" s="218"/>
      <c r="AV59" s="218"/>
      <c r="AW59" s="267"/>
      <c r="AX59" s="399"/>
      <c r="AY59" s="400"/>
      <c r="AZ59" s="263"/>
      <c r="BA59" s="435"/>
      <c r="EK59" s="7" t="s">
        <v>25</v>
      </c>
      <c r="EL59" s="7" t="s">
        <v>115</v>
      </c>
      <c r="ET59" s="7" t="s">
        <v>24</v>
      </c>
    </row>
    <row r="60" spans="1:150" ht="15" customHeight="1">
      <c r="A60" s="300"/>
      <c r="B60" s="301"/>
      <c r="C60" s="412"/>
      <c r="D60" s="409"/>
      <c r="E60" s="409"/>
      <c r="F60" s="220"/>
      <c r="G60" s="221"/>
      <c r="H60" s="221"/>
      <c r="I60" s="221"/>
      <c r="J60" s="221"/>
      <c r="K60" s="221"/>
      <c r="L60" s="221"/>
      <c r="M60" s="221"/>
      <c r="N60" s="221"/>
      <c r="O60" s="221"/>
      <c r="P60" s="221"/>
      <c r="Q60" s="221"/>
      <c r="R60" s="221"/>
      <c r="S60" s="221"/>
      <c r="T60" s="221"/>
      <c r="U60" s="221"/>
      <c r="V60" s="221"/>
      <c r="W60" s="221"/>
      <c r="X60" s="221"/>
      <c r="Y60" s="268"/>
      <c r="Z60" s="401"/>
      <c r="AA60" s="402"/>
      <c r="AB60" s="139"/>
      <c r="AC60" s="266"/>
      <c r="AD60" s="220"/>
      <c r="AE60" s="221"/>
      <c r="AF60" s="221"/>
      <c r="AG60" s="221"/>
      <c r="AH60" s="221"/>
      <c r="AI60" s="221"/>
      <c r="AJ60" s="221"/>
      <c r="AK60" s="221"/>
      <c r="AL60" s="221"/>
      <c r="AM60" s="221"/>
      <c r="AN60" s="221"/>
      <c r="AO60" s="221"/>
      <c r="AP60" s="221"/>
      <c r="AQ60" s="221"/>
      <c r="AR60" s="221"/>
      <c r="AS60" s="221"/>
      <c r="AT60" s="221"/>
      <c r="AU60" s="221"/>
      <c r="AV60" s="221"/>
      <c r="AW60" s="268"/>
      <c r="AX60" s="401"/>
      <c r="AY60" s="402"/>
      <c r="AZ60" s="139"/>
      <c r="BA60" s="436"/>
      <c r="EK60" s="7" t="s">
        <v>26</v>
      </c>
      <c r="EL60" s="7" t="s">
        <v>116</v>
      </c>
      <c r="ET60" s="7" t="s">
        <v>25</v>
      </c>
    </row>
    <row r="61" spans="1:150" ht="10.15" customHeight="1">
      <c r="A61" s="300"/>
      <c r="B61" s="301"/>
      <c r="C61" s="412" t="s">
        <v>143</v>
      </c>
      <c r="D61" s="409"/>
      <c r="E61" s="409"/>
      <c r="F61" s="269" t="str">
        <f>IF(ISBLANK(VLOOKUP("専任取引士"&amp;ROUNDUP(ROW($A58)/16,0),sentori,8,FALSE)),"",TEXT(VLOOKUP("専任取引士"&amp;ROUNDUP(ROW($A58)/16,0),sentori,8,FALSE),"ggg"))</f>
        <v/>
      </c>
      <c r="G61" s="270"/>
      <c r="H61" s="270"/>
      <c r="I61" s="270"/>
      <c r="J61" s="270"/>
      <c r="K61" s="270"/>
      <c r="L61" s="270"/>
      <c r="M61" s="270"/>
      <c r="N61" s="270"/>
      <c r="O61" s="129" t="str">
        <f>IF(ISBLANK(VLOOKUP("専任取引士"&amp;ROUNDUP(ROW($A58)/16,0),sentori,8,FALSE)),"",TEXT(VLOOKUP("専任取引士"&amp;ROUNDUP(ROW($A58)/16,0),sentori,8,FALSE),"e"))</f>
        <v/>
      </c>
      <c r="P61" s="129"/>
      <c r="Q61" s="129"/>
      <c r="R61" s="73" t="s">
        <v>402</v>
      </c>
      <c r="S61" s="73"/>
      <c r="T61" s="129" t="str">
        <f>IF(ISBLANK(VLOOKUP("専任取引士"&amp;ROUNDUP(ROW($A58)/16,0),sentori,8,FALSE)),"",MONTH(VLOOKUP("専任取引士"&amp;ROUNDUP(ROW($A58)/16,0),sentori,8,FALSE)))</f>
        <v/>
      </c>
      <c r="U61" s="129"/>
      <c r="V61" s="129"/>
      <c r="W61" s="73" t="s">
        <v>403</v>
      </c>
      <c r="X61" s="73"/>
      <c r="Y61" s="129" t="str">
        <f>IF(ISBLANK(VLOOKUP("専任取引士"&amp;ROUNDUP(ROW($A58)/16,0),sentori,8,FALSE)),"",DAY(VLOOKUP("専任取引士"&amp;ROUNDUP(ROW($A58)/16,0),sentori,8,FALSE)))</f>
        <v/>
      </c>
      <c r="Z61" s="129"/>
      <c r="AA61" s="129"/>
      <c r="AB61" s="73" t="s">
        <v>404</v>
      </c>
      <c r="AC61" s="322"/>
      <c r="AD61" s="269" t="str">
        <f>IF(ISBLANK(VLOOKUP("専任取引士"&amp;ROUNDUP(ROW($A58)/16,0),sentori,29,FALSE)),"",TEXT(VLOOKUP("専任取引士"&amp;ROUNDUP(ROW($A58)/16,0),sentori,29,FALSE),"ggg"))</f>
        <v/>
      </c>
      <c r="AE61" s="270"/>
      <c r="AF61" s="270"/>
      <c r="AG61" s="270"/>
      <c r="AH61" s="270"/>
      <c r="AI61" s="270"/>
      <c r="AJ61" s="270"/>
      <c r="AK61" s="270"/>
      <c r="AL61" s="270"/>
      <c r="AM61" s="129" t="str">
        <f>IF(ISBLANK(VLOOKUP("専任取引士"&amp;ROUNDUP(ROW($A58)/16,0),sentori,29,FALSE)),"",TEXT(VLOOKUP("専任取引士"&amp;ROUNDUP(ROW($A58)/16,0),sentori,29,FALSE),"e"))</f>
        <v/>
      </c>
      <c r="AN61" s="129"/>
      <c r="AO61" s="129"/>
      <c r="AP61" s="73" t="s">
        <v>402</v>
      </c>
      <c r="AQ61" s="73"/>
      <c r="AR61" s="129" t="str">
        <f>IF(ISBLANK(VLOOKUP("専任取引士"&amp;ROUNDUP(ROW($A58)/16,0),sentori,29,FALSE)),"",MONTH(VLOOKUP("専任取引士"&amp;ROUNDUP(ROW($A58)/16,0),sentori,29,FALSE)))</f>
        <v/>
      </c>
      <c r="AS61" s="129"/>
      <c r="AT61" s="129"/>
      <c r="AU61" s="73" t="s">
        <v>403</v>
      </c>
      <c r="AV61" s="73"/>
      <c r="AW61" s="129" t="str">
        <f>IF(ISBLANK(VLOOKUP("専任取引士"&amp;ROUNDUP(ROW($A58)/16,0),sentori,29,FALSE)),"",DAY(VLOOKUP("専任取引士"&amp;ROUNDUP(ROW($A58)/16,0),sentori,29,FALSE)))</f>
        <v/>
      </c>
      <c r="AX61" s="129"/>
      <c r="AY61" s="129"/>
      <c r="AZ61" s="73" t="s">
        <v>404</v>
      </c>
      <c r="BA61" s="432"/>
      <c r="EK61" s="7" t="s">
        <v>27</v>
      </c>
      <c r="EL61" s="7" t="s">
        <v>117</v>
      </c>
      <c r="ET61" s="7" t="s">
        <v>26</v>
      </c>
    </row>
    <row r="62" spans="1:150" ht="10.15" customHeight="1">
      <c r="A62" s="300"/>
      <c r="B62" s="301"/>
      <c r="C62" s="412"/>
      <c r="D62" s="409"/>
      <c r="E62" s="409"/>
      <c r="F62" s="271"/>
      <c r="G62" s="140"/>
      <c r="H62" s="140"/>
      <c r="I62" s="140"/>
      <c r="J62" s="140"/>
      <c r="K62" s="140"/>
      <c r="L62" s="140"/>
      <c r="M62" s="140"/>
      <c r="N62" s="140"/>
      <c r="O62" s="272"/>
      <c r="P62" s="272"/>
      <c r="Q62" s="272"/>
      <c r="R62" s="79"/>
      <c r="S62" s="79"/>
      <c r="T62" s="272"/>
      <c r="U62" s="272"/>
      <c r="V62" s="272"/>
      <c r="W62" s="79"/>
      <c r="X62" s="79"/>
      <c r="Y62" s="272"/>
      <c r="Z62" s="272"/>
      <c r="AA62" s="272"/>
      <c r="AB62" s="79"/>
      <c r="AC62" s="403"/>
      <c r="AD62" s="271"/>
      <c r="AE62" s="140"/>
      <c r="AF62" s="140"/>
      <c r="AG62" s="140"/>
      <c r="AH62" s="140"/>
      <c r="AI62" s="140"/>
      <c r="AJ62" s="140"/>
      <c r="AK62" s="140"/>
      <c r="AL62" s="140"/>
      <c r="AM62" s="272"/>
      <c r="AN62" s="272"/>
      <c r="AO62" s="272"/>
      <c r="AP62" s="79"/>
      <c r="AQ62" s="79"/>
      <c r="AR62" s="272"/>
      <c r="AS62" s="272"/>
      <c r="AT62" s="272"/>
      <c r="AU62" s="79"/>
      <c r="AV62" s="79"/>
      <c r="AW62" s="272"/>
      <c r="AX62" s="272"/>
      <c r="AY62" s="272"/>
      <c r="AZ62" s="79"/>
      <c r="BA62" s="433"/>
      <c r="EK62" s="7" t="s">
        <v>28</v>
      </c>
      <c r="EL62" s="7" t="s">
        <v>118</v>
      </c>
      <c r="ET62" s="7" t="s">
        <v>27</v>
      </c>
    </row>
    <row r="63" spans="1:150" ht="15" customHeight="1">
      <c r="A63" s="300"/>
      <c r="B63" s="301"/>
      <c r="C63" s="412" t="s">
        <v>145</v>
      </c>
      <c r="D63" s="409"/>
      <c r="E63" s="409"/>
      <c r="F63" s="413" t="s">
        <v>399</v>
      </c>
      <c r="G63" s="73"/>
      <c r="H63" s="303" t="str">
        <f>LEFT(VLOOKUP("専任取引士"&amp;ROUNDUP(ROW($A58)/16,0),sentori,12,FALSE),3)</f>
        <v/>
      </c>
      <c r="I63" s="303"/>
      <c r="J63" s="303"/>
      <c r="K63" s="303"/>
      <c r="L63" s="5" t="s">
        <v>400</v>
      </c>
      <c r="M63" s="303" t="str">
        <f>RIGHT(VLOOKUP("専任取引士"&amp;ROUNDUP(ROW($A58)/16,0),sentori,12,FALSE),4)</f>
        <v/>
      </c>
      <c r="N63" s="303"/>
      <c r="O63" s="303"/>
      <c r="P63" s="303"/>
      <c r="Q63" s="303"/>
      <c r="R63" s="406"/>
      <c r="S63" s="406"/>
      <c r="T63" s="406"/>
      <c r="U63" s="406"/>
      <c r="V63" s="406"/>
      <c r="W63" s="406"/>
      <c r="X63" s="406"/>
      <c r="Y63" s="406"/>
      <c r="Z63" s="406"/>
      <c r="AA63" s="406"/>
      <c r="AB63" s="406"/>
      <c r="AC63" s="407"/>
      <c r="AD63" s="413" t="s">
        <v>399</v>
      </c>
      <c r="AE63" s="73"/>
      <c r="AF63" s="303" t="str">
        <f>LEFT(VLOOKUP("専任取引士"&amp;ROUNDUP(ROW($A58)/16,0),sentori,33,FALSE),3)</f>
        <v/>
      </c>
      <c r="AG63" s="303"/>
      <c r="AH63" s="303"/>
      <c r="AI63" s="303"/>
      <c r="AJ63" s="5" t="s">
        <v>400</v>
      </c>
      <c r="AK63" s="303" t="str">
        <f>RIGHT(VLOOKUP("専任取引士"&amp;ROUNDUP(ROW($A58)/16,0),sentori,33,FALSE),4)</f>
        <v/>
      </c>
      <c r="AL63" s="303"/>
      <c r="AM63" s="303"/>
      <c r="AN63" s="303"/>
      <c r="AO63" s="303"/>
      <c r="AP63" s="406"/>
      <c r="AQ63" s="406"/>
      <c r="AR63" s="406"/>
      <c r="AS63" s="406"/>
      <c r="AT63" s="406"/>
      <c r="AU63" s="406"/>
      <c r="AV63" s="406"/>
      <c r="AW63" s="406"/>
      <c r="AX63" s="406"/>
      <c r="AY63" s="406"/>
      <c r="AZ63" s="406"/>
      <c r="BA63" s="428"/>
      <c r="EK63" s="7" t="s">
        <v>29</v>
      </c>
      <c r="EL63" s="7" t="s">
        <v>119</v>
      </c>
      <c r="ET63" s="7" t="s">
        <v>28</v>
      </c>
    </row>
    <row r="64" spans="1:150" ht="15" customHeight="1">
      <c r="A64" s="300"/>
      <c r="B64" s="301"/>
      <c r="C64" s="412"/>
      <c r="D64" s="409"/>
      <c r="E64" s="409"/>
      <c r="F64" s="229" t="str">
        <f>IF(ISBLANK(VLOOKUP("専任取引士"&amp;ROUNDUP(ROW($A58)/16,0),sentori,11,FALSE)),VLOOKUP("専任取引士"&amp;ROUNDUP(ROW($A58)/16,0),sentori,13,FALSE)&amp;VLOOKUP("専任取引士"&amp;ROUNDUP(ROW($A58)/16,0),sentori,14,FALSE)&amp;VLOOKUP("専任取引士"&amp;ROUNDUP(ROW($A58)/16,0),sentori,15,FALSE)&amp;VLOOKUP("専任取引士"&amp;ROUNDUP(ROW($A58)/16,0),sentori,16,FALSE)&amp;"　"&amp;VLOOKUP("専任取引士"&amp;ROUNDUP(ROW($A58)/16,0),sentori,17,FALSE),VLOOKUP("専任取引士"&amp;ROUNDUP(ROW($A58)/16,0),sentori,18,FALSE))</f>
        <v>　</v>
      </c>
      <c r="G64" s="184"/>
      <c r="H64" s="184"/>
      <c r="I64" s="184"/>
      <c r="J64" s="184"/>
      <c r="K64" s="184"/>
      <c r="L64" s="184"/>
      <c r="M64" s="184"/>
      <c r="N64" s="184"/>
      <c r="O64" s="184"/>
      <c r="P64" s="184"/>
      <c r="Q64" s="184"/>
      <c r="R64" s="184"/>
      <c r="S64" s="184"/>
      <c r="T64" s="184"/>
      <c r="U64" s="184"/>
      <c r="V64" s="184"/>
      <c r="W64" s="184"/>
      <c r="X64" s="184"/>
      <c r="Y64" s="184"/>
      <c r="Z64" s="184"/>
      <c r="AA64" s="184"/>
      <c r="AB64" s="184"/>
      <c r="AC64" s="230"/>
      <c r="AD64" s="229" t="str">
        <f>IF(ISBLANK(VLOOKUP("専任取引士"&amp;ROUNDUP(ROW($A58)/16,0),sentori,32,FALSE)),VLOOKUP("専任取引士"&amp;ROUNDUP(ROW($A58)/16,0),sentori,34,FALSE)&amp;VLOOKUP("専任取引士"&amp;ROUNDUP(ROW($A58)/16,0),sentori,35,FALSE)&amp;VLOOKUP("専任取引士"&amp;ROUNDUP(ROW($A58)/16,0),sentori,36,FALSE)&amp;VLOOKUP("専任取引士"&amp;ROUNDUP(ROW($A58)/16,0),sentori,37,FALSE)&amp;"　"&amp;VLOOKUP("専任取引士"&amp;ROUNDUP(ROW($A58)/16,0),sentori,38,FALSE),VLOOKUP("専任取引士"&amp;ROUNDUP(ROW($A58)/16,0),sentori,39,FALSE))</f>
        <v>　</v>
      </c>
      <c r="AE64" s="184"/>
      <c r="AF64" s="184"/>
      <c r="AG64" s="184"/>
      <c r="AH64" s="184"/>
      <c r="AI64" s="184"/>
      <c r="AJ64" s="184"/>
      <c r="AK64" s="184"/>
      <c r="AL64" s="184"/>
      <c r="AM64" s="184"/>
      <c r="AN64" s="184"/>
      <c r="AO64" s="184"/>
      <c r="AP64" s="184"/>
      <c r="AQ64" s="184"/>
      <c r="AR64" s="184"/>
      <c r="AS64" s="184"/>
      <c r="AT64" s="184"/>
      <c r="AU64" s="184"/>
      <c r="AV64" s="184"/>
      <c r="AW64" s="184"/>
      <c r="AX64" s="184"/>
      <c r="AY64" s="184"/>
      <c r="AZ64" s="184"/>
      <c r="BA64" s="185"/>
      <c r="EK64" s="7" t="s">
        <v>30</v>
      </c>
      <c r="EL64" s="7" t="s">
        <v>120</v>
      </c>
      <c r="ET64" s="7" t="s">
        <v>29</v>
      </c>
    </row>
    <row r="65" spans="1:150" ht="15" customHeight="1">
      <c r="A65" s="300"/>
      <c r="B65" s="301"/>
      <c r="C65" s="412"/>
      <c r="D65" s="409"/>
      <c r="E65" s="409"/>
      <c r="F65" s="229"/>
      <c r="G65" s="184"/>
      <c r="H65" s="184"/>
      <c r="I65" s="184"/>
      <c r="J65" s="184"/>
      <c r="K65" s="184"/>
      <c r="L65" s="184"/>
      <c r="M65" s="184"/>
      <c r="N65" s="184"/>
      <c r="O65" s="184"/>
      <c r="P65" s="184"/>
      <c r="Q65" s="184"/>
      <c r="R65" s="184"/>
      <c r="S65" s="184"/>
      <c r="T65" s="184"/>
      <c r="U65" s="184"/>
      <c r="V65" s="184"/>
      <c r="W65" s="184"/>
      <c r="X65" s="184"/>
      <c r="Y65" s="184"/>
      <c r="Z65" s="184"/>
      <c r="AA65" s="184"/>
      <c r="AB65" s="184"/>
      <c r="AC65" s="230"/>
      <c r="AD65" s="229"/>
      <c r="AE65" s="184"/>
      <c r="AF65" s="184"/>
      <c r="AG65" s="184"/>
      <c r="AH65" s="184"/>
      <c r="AI65" s="184"/>
      <c r="AJ65" s="184"/>
      <c r="AK65" s="184"/>
      <c r="AL65" s="184"/>
      <c r="AM65" s="184"/>
      <c r="AN65" s="184"/>
      <c r="AO65" s="184"/>
      <c r="AP65" s="184"/>
      <c r="AQ65" s="184"/>
      <c r="AR65" s="184"/>
      <c r="AS65" s="184"/>
      <c r="AT65" s="184"/>
      <c r="AU65" s="184"/>
      <c r="AV65" s="184"/>
      <c r="AW65" s="184"/>
      <c r="AX65" s="184"/>
      <c r="AY65" s="184"/>
      <c r="AZ65" s="184"/>
      <c r="BA65" s="185"/>
      <c r="EK65" s="7" t="s">
        <v>31</v>
      </c>
      <c r="EL65" s="7" t="s">
        <v>121</v>
      </c>
      <c r="ET65" s="7" t="s">
        <v>30</v>
      </c>
    </row>
    <row r="66" spans="1:150" ht="15" customHeight="1">
      <c r="A66" s="300"/>
      <c r="B66" s="301"/>
      <c r="C66" s="412"/>
      <c r="D66" s="409"/>
      <c r="E66" s="409"/>
      <c r="F66" s="229"/>
      <c r="G66" s="184"/>
      <c r="H66" s="184"/>
      <c r="I66" s="184"/>
      <c r="J66" s="184"/>
      <c r="K66" s="184"/>
      <c r="L66" s="184"/>
      <c r="M66" s="184"/>
      <c r="N66" s="184"/>
      <c r="O66" s="184"/>
      <c r="P66" s="184"/>
      <c r="Q66" s="184"/>
      <c r="R66" s="184"/>
      <c r="S66" s="184"/>
      <c r="T66" s="184"/>
      <c r="U66" s="184"/>
      <c r="V66" s="184"/>
      <c r="W66" s="184"/>
      <c r="X66" s="184"/>
      <c r="Y66" s="184"/>
      <c r="Z66" s="184"/>
      <c r="AA66" s="184"/>
      <c r="AB66" s="184"/>
      <c r="AC66" s="230"/>
      <c r="AD66" s="229"/>
      <c r="AE66" s="184"/>
      <c r="AF66" s="184"/>
      <c r="AG66" s="184"/>
      <c r="AH66" s="184"/>
      <c r="AI66" s="184"/>
      <c r="AJ66" s="184"/>
      <c r="AK66" s="184"/>
      <c r="AL66" s="184"/>
      <c r="AM66" s="184"/>
      <c r="AN66" s="184"/>
      <c r="AO66" s="184"/>
      <c r="AP66" s="184"/>
      <c r="AQ66" s="184"/>
      <c r="AR66" s="184"/>
      <c r="AS66" s="184"/>
      <c r="AT66" s="184"/>
      <c r="AU66" s="184"/>
      <c r="AV66" s="184"/>
      <c r="AW66" s="184"/>
      <c r="AX66" s="184"/>
      <c r="AY66" s="184"/>
      <c r="AZ66" s="184"/>
      <c r="BA66" s="185"/>
      <c r="EK66" s="7" t="s">
        <v>32</v>
      </c>
      <c r="EL66" s="7" t="s">
        <v>122</v>
      </c>
      <c r="ET66" s="7" t="s">
        <v>31</v>
      </c>
    </row>
    <row r="67" spans="1:150" ht="15" customHeight="1">
      <c r="A67" s="300"/>
      <c r="B67" s="301"/>
      <c r="C67" s="412"/>
      <c r="D67" s="409"/>
      <c r="E67" s="409"/>
      <c r="F67" s="220"/>
      <c r="G67" s="221"/>
      <c r="H67" s="221"/>
      <c r="I67" s="221"/>
      <c r="J67" s="221"/>
      <c r="K67" s="221"/>
      <c r="L67" s="221"/>
      <c r="M67" s="221"/>
      <c r="N67" s="221"/>
      <c r="O67" s="221"/>
      <c r="P67" s="221"/>
      <c r="Q67" s="221"/>
      <c r="R67" s="221"/>
      <c r="S67" s="221"/>
      <c r="T67" s="221"/>
      <c r="U67" s="221"/>
      <c r="V67" s="221"/>
      <c r="W67" s="221"/>
      <c r="X67" s="221"/>
      <c r="Y67" s="221"/>
      <c r="Z67" s="221"/>
      <c r="AA67" s="221"/>
      <c r="AB67" s="221"/>
      <c r="AC67" s="222"/>
      <c r="AD67" s="220"/>
      <c r="AE67" s="221"/>
      <c r="AF67" s="221"/>
      <c r="AG67" s="221"/>
      <c r="AH67" s="221"/>
      <c r="AI67" s="221"/>
      <c r="AJ67" s="221"/>
      <c r="AK67" s="221"/>
      <c r="AL67" s="221"/>
      <c r="AM67" s="221"/>
      <c r="AN67" s="221"/>
      <c r="AO67" s="221"/>
      <c r="AP67" s="221"/>
      <c r="AQ67" s="221"/>
      <c r="AR67" s="221"/>
      <c r="AS67" s="221"/>
      <c r="AT67" s="221"/>
      <c r="AU67" s="221"/>
      <c r="AV67" s="221"/>
      <c r="AW67" s="221"/>
      <c r="AX67" s="221"/>
      <c r="AY67" s="221"/>
      <c r="AZ67" s="221"/>
      <c r="BA67" s="429"/>
      <c r="EK67" s="7" t="s">
        <v>33</v>
      </c>
      <c r="EL67" s="7" t="s">
        <v>123</v>
      </c>
      <c r="ET67" s="7" t="s">
        <v>32</v>
      </c>
    </row>
    <row r="68" spans="1:150" ht="11.45" customHeight="1">
      <c r="A68" s="300"/>
      <c r="B68" s="301"/>
      <c r="C68" s="408" t="s">
        <v>140</v>
      </c>
      <c r="D68" s="409"/>
      <c r="E68" s="409"/>
      <c r="F68" s="430" t="str">
        <f>IF(ISBLANK(VLOOKUP("専任取引士"&amp;ROUNDUP(ROW($A58)/16,0),sentori,19,FALSE)),"",LEFT(VLOOKUP("専任取引士"&amp;ROUNDUP(ROW($A58)/16,0),sentori,19,FALSE),FIND("-",VLOOKUP("専任取引士"&amp;ROUNDUP(ROW($A58)/16,0),sentori,19,FALSE))-1))</f>
        <v/>
      </c>
      <c r="G68" s="416"/>
      <c r="H68" s="416"/>
      <c r="I68" s="416"/>
      <c r="J68" s="416"/>
      <c r="K68" s="416"/>
      <c r="L68" s="416"/>
      <c r="M68" s="73" t="s">
        <v>152</v>
      </c>
      <c r="N68" s="416" t="str">
        <f>IF(ISBLANK(VLOOKUP("専任取引士"&amp;ROUNDUP(ROW($A58)/16,0),sentori,19,FALSE)),"",LEFT(RIGHT(VLOOKUP("専任取引士"&amp;ROUNDUP(ROW($A58)/16,0),sentori,19,FALSE),LEN(VLOOKUP("専任取引士"&amp;ROUNDUP(ROW($A58)/16,0),sentori,19,FALSE))-FIND("-",VLOOKUP("専任取引士"&amp;ROUNDUP(ROW($A58)/16,0),sentori,19,FALSE))),FIND("-",RIGHT(VLOOKUP("専任取引士"&amp;ROUNDUP(ROW($A58)/16,0),sentori,19,FALSE),LEN(VLOOKUP("専任取引士"&amp;ROUNDUP(ROW($A58)/16,0),sentori,19,FALSE))-FIND("-",VLOOKUP("専任取引士"&amp;ROUNDUP(ROW($A58)/16,0),sentori,19,FALSE))))-1))</f>
        <v/>
      </c>
      <c r="O68" s="416"/>
      <c r="P68" s="416"/>
      <c r="Q68" s="416"/>
      <c r="R68" s="416"/>
      <c r="S68" s="416"/>
      <c r="T68" s="416"/>
      <c r="U68" s="73" t="s">
        <v>153</v>
      </c>
      <c r="V68" s="416" t="str">
        <f>IF(ISBLANK(VLOOKUP("専任取引士"&amp;ROUNDUP(ROW($A58)/16,0),sentori,19,FALSE)),"",RIGHT(RIGHT(VLOOKUP("専任取引士"&amp;ROUNDUP(ROW($A58)/16,0),sentori,19,FALSE),LEN(VLOOKUP("専任取引士"&amp;ROUNDUP(ROW($A58)/16,0),sentori,19,FALSE))-FIND("-",VLOOKUP("専任取引士"&amp;ROUNDUP(ROW($A58)/16,0),sentori,19,FALSE))),LEN(RIGHT(VLOOKUP("専任取引士"&amp;ROUNDUP(ROW($A58)/16,0),sentori,19,FALSE),LEN(VLOOKUP("専任取引士"&amp;ROUNDUP(ROW($A58)/16,0),sentori,19,FALSE))-FIND("-",VLOOKUP("専任取引士"&amp;ROUNDUP(ROW($A58)/16,0),sentori,19,FALSE))))-FIND("-",RIGHT(VLOOKUP("専任取引士"&amp;ROUNDUP(ROW($A58)/16,0),sentori,19,FALSE),LEN(VLOOKUP("専任取引士"&amp;ROUNDUP(ROW($A58)/16,0),sentori,19,FALSE))-FIND("-",VLOOKUP("専任取引士"&amp;ROUNDUP(ROW($A58)/16,0),sentori,19,FALSE))))))</f>
        <v/>
      </c>
      <c r="W68" s="416"/>
      <c r="X68" s="416"/>
      <c r="Y68" s="416"/>
      <c r="Z68" s="416"/>
      <c r="AA68" s="416"/>
      <c r="AB68" s="416"/>
      <c r="AC68" s="437"/>
      <c r="AD68" s="430" t="str">
        <f>IF(ISBLANK(VLOOKUP("専任取引士"&amp;ROUNDUP(ROW($A58)/16,0),sentori,40,FALSE)),"",LEFT(VLOOKUP("専任取引士"&amp;ROUNDUP(ROW($A58)/16,0),sentori,40,FALSE),FIND("-",VLOOKUP("専任取引士"&amp;ROUNDUP(ROW($A58)/16,0),sentori,40,FALSE))-1))</f>
        <v/>
      </c>
      <c r="AE68" s="416"/>
      <c r="AF68" s="416"/>
      <c r="AG68" s="416"/>
      <c r="AH68" s="416"/>
      <c r="AI68" s="416"/>
      <c r="AJ68" s="416"/>
      <c r="AK68" s="73" t="s">
        <v>152</v>
      </c>
      <c r="AL68" s="416" t="str">
        <f>IF(ISBLANK(VLOOKUP("専任取引士"&amp;ROUNDUP(ROW($A58)/16,0),sentori,40,FALSE)),"",LEFT(RIGHT(VLOOKUP("専任取引士"&amp;ROUNDUP(ROW($A58)/16,0),sentori,40,FALSE),LEN(VLOOKUP("専任取引士"&amp;ROUNDUP(ROW($A58)/16,0),sentori,40,FALSE))-FIND("-",VLOOKUP("専任取引士"&amp;ROUNDUP(ROW($A58)/16,0),sentori,40,FALSE))),FIND("-",RIGHT(VLOOKUP("専任取引士"&amp;ROUNDUP(ROW($A58)/16,0),sentori,40,FALSE),LEN(VLOOKUP("専任取引士"&amp;ROUNDUP(ROW($A58)/16,0),sentori,40,FALSE))-FIND("-",VLOOKUP("専任取引士"&amp;ROUNDUP(ROW($A58)/16,0),sentori,40,FALSE))))-1))</f>
        <v/>
      </c>
      <c r="AM68" s="416"/>
      <c r="AN68" s="416"/>
      <c r="AO68" s="416"/>
      <c r="AP68" s="416"/>
      <c r="AQ68" s="416"/>
      <c r="AR68" s="416"/>
      <c r="AS68" s="73" t="s">
        <v>153</v>
      </c>
      <c r="AT68" s="416" t="str">
        <f>IF(ISBLANK(VLOOKUP("専任取引士"&amp;ROUNDUP(ROW($A58)/16,0),sentori,40,FALSE)),"",RIGHT(RIGHT(VLOOKUP("専任取引士"&amp;ROUNDUP(ROW($A58)/16,0),sentori,40,FALSE),LEN(VLOOKUP("専任取引士"&amp;ROUNDUP(ROW($A58)/16,0),sentori,40,FALSE))-FIND("-",VLOOKUP("専任取引士"&amp;ROUNDUP(ROW($A58)/16,0),sentori,40,FALSE))),LEN(RIGHT(VLOOKUP("専任取引士"&amp;ROUNDUP(ROW($A58)/16,0),sentori,40,FALSE),LEN(VLOOKUP("専任取引士"&amp;ROUNDUP(ROW($A58)/16,0),sentori,40,FALSE))-FIND("-",VLOOKUP("専任取引士"&amp;ROUNDUP(ROW($A58)/16,0),sentori,40,FALSE))))-FIND("-",RIGHT(VLOOKUP("専任取引士"&amp;ROUNDUP(ROW($A58)/16,0),sentori,40,FALSE),LEN(VLOOKUP("専任取引士"&amp;ROUNDUP(ROW($A58)/16,0),sentori,40,FALSE))-FIND("-",VLOOKUP("専任取引士"&amp;ROUNDUP(ROW($A58)/16,0),sentori,40,FALSE))))))</f>
        <v/>
      </c>
      <c r="AU68" s="416"/>
      <c r="AV68" s="416"/>
      <c r="AW68" s="416"/>
      <c r="AX68" s="416"/>
      <c r="AY68" s="416"/>
      <c r="AZ68" s="416"/>
      <c r="BA68" s="426"/>
      <c r="EK68" s="7" t="s">
        <v>34</v>
      </c>
      <c r="EL68" s="7" t="s">
        <v>124</v>
      </c>
      <c r="ET68" s="7" t="s">
        <v>33</v>
      </c>
    </row>
    <row r="69" spans="1:150" ht="11.45" customHeight="1">
      <c r="A69" s="300"/>
      <c r="B69" s="301"/>
      <c r="C69" s="408"/>
      <c r="D69" s="409"/>
      <c r="E69" s="409"/>
      <c r="F69" s="431"/>
      <c r="G69" s="417"/>
      <c r="H69" s="417"/>
      <c r="I69" s="417"/>
      <c r="J69" s="417"/>
      <c r="K69" s="417"/>
      <c r="L69" s="417"/>
      <c r="M69" s="79"/>
      <c r="N69" s="417"/>
      <c r="O69" s="417"/>
      <c r="P69" s="417"/>
      <c r="Q69" s="417"/>
      <c r="R69" s="417"/>
      <c r="S69" s="417"/>
      <c r="T69" s="417"/>
      <c r="U69" s="79"/>
      <c r="V69" s="417"/>
      <c r="W69" s="417"/>
      <c r="X69" s="417"/>
      <c r="Y69" s="417"/>
      <c r="Z69" s="417"/>
      <c r="AA69" s="417"/>
      <c r="AB69" s="417"/>
      <c r="AC69" s="438"/>
      <c r="AD69" s="431"/>
      <c r="AE69" s="417"/>
      <c r="AF69" s="417"/>
      <c r="AG69" s="417"/>
      <c r="AH69" s="417"/>
      <c r="AI69" s="417"/>
      <c r="AJ69" s="417"/>
      <c r="AK69" s="79"/>
      <c r="AL69" s="417"/>
      <c r="AM69" s="417"/>
      <c r="AN69" s="417"/>
      <c r="AO69" s="417"/>
      <c r="AP69" s="417"/>
      <c r="AQ69" s="417"/>
      <c r="AR69" s="417"/>
      <c r="AS69" s="79"/>
      <c r="AT69" s="417"/>
      <c r="AU69" s="417"/>
      <c r="AV69" s="417"/>
      <c r="AW69" s="417"/>
      <c r="AX69" s="417"/>
      <c r="AY69" s="417"/>
      <c r="AZ69" s="417"/>
      <c r="BA69" s="427"/>
      <c r="EK69" s="7" t="s">
        <v>35</v>
      </c>
      <c r="EL69" s="7" t="s">
        <v>125</v>
      </c>
      <c r="ET69" s="7" t="s">
        <v>34</v>
      </c>
    </row>
    <row r="70" spans="1:150" ht="10.15" customHeight="1">
      <c r="A70" s="300"/>
      <c r="B70" s="301"/>
      <c r="C70" s="105" t="s">
        <v>146</v>
      </c>
      <c r="D70" s="88"/>
      <c r="E70" s="420"/>
      <c r="F70" s="418" t="s">
        <v>152</v>
      </c>
      <c r="G70" s="270" t="str">
        <f>IF(ISBLANK(VLOOKUP("専任取引士"&amp;ROUNDUP(ROW($A58)/16,0),sentori,20,FALSE)),"",VLOOKUP("専任取引士"&amp;ROUNDUP(ROW($A58)/16,0),sentori,20,FALSE))</f>
        <v/>
      </c>
      <c r="H70" s="270"/>
      <c r="I70" s="270"/>
      <c r="J70" s="270"/>
      <c r="K70" s="270"/>
      <c r="L70" s="270"/>
      <c r="M70" s="270"/>
      <c r="N70" s="270"/>
      <c r="O70" s="270"/>
      <c r="P70" s="270"/>
      <c r="Q70" s="414" t="s">
        <v>153</v>
      </c>
      <c r="R70" s="73" t="s">
        <v>405</v>
      </c>
      <c r="S70" s="414"/>
      <c r="T70" s="416" t="str">
        <f>IF(ISBLANK(VLOOKUP("専任取引士"&amp;ROUNDUP(ROW($A58)/16,0),sentori,21,FALSE)),"",VLOOKUP("専任取引士"&amp;ROUNDUP(ROW($A58)/16,0),sentori,21,FALSE))</f>
        <v/>
      </c>
      <c r="U70" s="416"/>
      <c r="V70" s="416"/>
      <c r="W70" s="416"/>
      <c r="X70" s="416"/>
      <c r="Y70" s="416"/>
      <c r="Z70" s="416"/>
      <c r="AA70" s="416"/>
      <c r="AB70" s="73" t="s">
        <v>406</v>
      </c>
      <c r="AC70" s="322"/>
      <c r="AD70" s="418" t="s">
        <v>152</v>
      </c>
      <c r="AE70" s="270" t="str">
        <f>IF(ISBLANK(VLOOKUP("専任取引士"&amp;ROUNDUP(ROW($A58)/16,0),sentori,41,FALSE)),"",VLOOKUP("専任取引士"&amp;ROUNDUP(ROW($A58)/16,0),sentori,41,FALSE))</f>
        <v/>
      </c>
      <c r="AF70" s="270"/>
      <c r="AG70" s="270"/>
      <c r="AH70" s="270"/>
      <c r="AI70" s="270"/>
      <c r="AJ70" s="270"/>
      <c r="AK70" s="270"/>
      <c r="AL70" s="270"/>
      <c r="AM70" s="270"/>
      <c r="AN70" s="270"/>
      <c r="AO70" s="414" t="s">
        <v>153</v>
      </c>
      <c r="AP70" s="73" t="s">
        <v>405</v>
      </c>
      <c r="AQ70" s="414"/>
      <c r="AR70" s="416" t="str">
        <f>IF(ISBLANK(VLOOKUP("専任取引士"&amp;ROUNDUP(ROW($A58)/16,0),sentori,42,FALSE)),"",VLOOKUP("専任取引士"&amp;ROUNDUP(ROW($A58)/16,0),sentori,42,FALSE))</f>
        <v/>
      </c>
      <c r="AS70" s="416"/>
      <c r="AT70" s="416"/>
      <c r="AU70" s="416"/>
      <c r="AV70" s="416"/>
      <c r="AW70" s="416"/>
      <c r="AX70" s="416"/>
      <c r="AY70" s="416"/>
      <c r="AZ70" s="73" t="s">
        <v>406</v>
      </c>
      <c r="BA70" s="432"/>
      <c r="EK70" s="7" t="s">
        <v>36</v>
      </c>
      <c r="EL70" s="7" t="s">
        <v>126</v>
      </c>
      <c r="ET70" s="7" t="s">
        <v>35</v>
      </c>
    </row>
    <row r="71" spans="1:150" ht="10.15" customHeight="1">
      <c r="A71" s="300"/>
      <c r="B71" s="301"/>
      <c r="C71" s="107"/>
      <c r="D71" s="89"/>
      <c r="E71" s="277"/>
      <c r="F71" s="419"/>
      <c r="G71" s="140"/>
      <c r="H71" s="140"/>
      <c r="I71" s="140"/>
      <c r="J71" s="140"/>
      <c r="K71" s="140"/>
      <c r="L71" s="140"/>
      <c r="M71" s="140"/>
      <c r="N71" s="140"/>
      <c r="O71" s="140"/>
      <c r="P71" s="140"/>
      <c r="Q71" s="415"/>
      <c r="R71" s="415"/>
      <c r="S71" s="415"/>
      <c r="T71" s="417"/>
      <c r="U71" s="417"/>
      <c r="V71" s="417"/>
      <c r="W71" s="417"/>
      <c r="X71" s="417"/>
      <c r="Y71" s="417"/>
      <c r="Z71" s="417"/>
      <c r="AA71" s="417"/>
      <c r="AB71" s="79"/>
      <c r="AC71" s="403"/>
      <c r="AD71" s="419"/>
      <c r="AE71" s="140"/>
      <c r="AF71" s="140"/>
      <c r="AG71" s="140"/>
      <c r="AH71" s="140"/>
      <c r="AI71" s="140"/>
      <c r="AJ71" s="140"/>
      <c r="AK71" s="140"/>
      <c r="AL71" s="140"/>
      <c r="AM71" s="140"/>
      <c r="AN71" s="140"/>
      <c r="AO71" s="415"/>
      <c r="AP71" s="415"/>
      <c r="AQ71" s="415"/>
      <c r="AR71" s="417"/>
      <c r="AS71" s="417"/>
      <c r="AT71" s="417"/>
      <c r="AU71" s="417"/>
      <c r="AV71" s="417"/>
      <c r="AW71" s="417"/>
      <c r="AX71" s="417"/>
      <c r="AY71" s="417"/>
      <c r="AZ71" s="79"/>
      <c r="BA71" s="433"/>
      <c r="EK71" s="7" t="s">
        <v>37</v>
      </c>
      <c r="EL71" s="7" t="s">
        <v>127</v>
      </c>
      <c r="ET71" s="7" t="s">
        <v>36</v>
      </c>
    </row>
    <row r="72" spans="1:150" ht="10.15" customHeight="1">
      <c r="A72" s="300"/>
      <c r="B72" s="301"/>
      <c r="C72" s="422" t="s">
        <v>182</v>
      </c>
      <c r="D72" s="423"/>
      <c r="E72" s="423"/>
      <c r="F72" s="269" t="str">
        <f>IF(ISBLANK(VLOOKUP("専任取引士"&amp;ROUNDUP(ROW($A58)/16,0),sentori,22,FALSE)),"",TEXT(VLOOKUP("専任取引士"&amp;ROUNDUP(ROW($A58)/16,0),sentori,22,FALSE),"ggg"))</f>
        <v/>
      </c>
      <c r="G72" s="270"/>
      <c r="H72" s="270"/>
      <c r="I72" s="270"/>
      <c r="J72" s="270"/>
      <c r="K72" s="270"/>
      <c r="L72" s="270"/>
      <c r="M72" s="270"/>
      <c r="N72" s="270"/>
      <c r="O72" s="129" t="str">
        <f>IF(ISBLANK(VLOOKUP("専任取引士"&amp;ROUNDUP(ROW($A58)/16,0),sentori,22,FALSE)),"",TEXT(VLOOKUP("専任取引士"&amp;ROUNDUP(ROW($A58)/16,0),sentori,22,FALSE),"e"))</f>
        <v/>
      </c>
      <c r="P72" s="129"/>
      <c r="Q72" s="129"/>
      <c r="R72" s="73" t="s">
        <v>402</v>
      </c>
      <c r="S72" s="73"/>
      <c r="T72" s="129" t="str">
        <f>IF(ISBLANK(VLOOKUP("専任取引士"&amp;ROUNDUP(ROW($A58)/16,0),sentori,22,FALSE)),"",MONTH(VLOOKUP("専任取引士"&amp;ROUNDUP(ROW($A58)/16,0),sentori,22,FALSE)))</f>
        <v/>
      </c>
      <c r="U72" s="129"/>
      <c r="V72" s="129"/>
      <c r="W72" s="73" t="s">
        <v>403</v>
      </c>
      <c r="X72" s="73"/>
      <c r="Y72" s="129" t="str">
        <f>IF(ISBLANK(VLOOKUP("専任取引士"&amp;ROUNDUP(ROW($A58)/16,0),sentori,22,FALSE)),"",DAY(VLOOKUP("専任取引士"&amp;ROUNDUP(ROW($A58)/16,0),sentori,22,FALSE)))</f>
        <v/>
      </c>
      <c r="Z72" s="129"/>
      <c r="AA72" s="129"/>
      <c r="AB72" s="73" t="s">
        <v>404</v>
      </c>
      <c r="AC72" s="322"/>
      <c r="AD72" s="269" t="str">
        <f>IF(ISBLANK(VLOOKUP("専任取引士"&amp;ROUNDUP(ROW($A58)/16,0),sentori,43,FALSE)),"",TEXT(VLOOKUP("専任取引士"&amp;ROUNDUP(ROW($A58)/16,0),sentori,43,FALSE),"ggg"))</f>
        <v/>
      </c>
      <c r="AE72" s="270"/>
      <c r="AF72" s="270"/>
      <c r="AG72" s="270"/>
      <c r="AH72" s="270"/>
      <c r="AI72" s="270"/>
      <c r="AJ72" s="270"/>
      <c r="AK72" s="270"/>
      <c r="AL72" s="270"/>
      <c r="AM72" s="129" t="str">
        <f>IF(ISBLANK(VLOOKUP("専任取引士"&amp;ROUNDUP(ROW($A58)/16,0),sentori,43,FALSE)),"",TEXT(VLOOKUP("専任取引士"&amp;ROUNDUP(ROW($A58)/16,0),sentori,43,FALSE),"e"))</f>
        <v/>
      </c>
      <c r="AN72" s="129"/>
      <c r="AO72" s="129"/>
      <c r="AP72" s="73" t="s">
        <v>402</v>
      </c>
      <c r="AQ72" s="73"/>
      <c r="AR72" s="129" t="str">
        <f>IF(ISBLANK(VLOOKUP("専任取引士"&amp;ROUNDUP(ROW($A58)/16,0),sentori,43,FALSE)),"",MONTH(VLOOKUP("専任取引士"&amp;ROUNDUP(ROW($A58)/16,0),sentori,43,FALSE)))</f>
        <v/>
      </c>
      <c r="AS72" s="129"/>
      <c r="AT72" s="129"/>
      <c r="AU72" s="73" t="s">
        <v>403</v>
      </c>
      <c r="AV72" s="73"/>
      <c r="AW72" s="129" t="str">
        <f>IF(ISBLANK(VLOOKUP("専任取引士"&amp;ROUNDUP(ROW($A58)/16,0),sentori,43,FALSE)),"",DAY(VLOOKUP("専任取引士"&amp;ROUNDUP(ROW($A58)/16,0),sentori,43,FALSE)))</f>
        <v/>
      </c>
      <c r="AX72" s="129"/>
      <c r="AY72" s="129"/>
      <c r="AZ72" s="73" t="s">
        <v>404</v>
      </c>
      <c r="BA72" s="432"/>
      <c r="EK72" s="7" t="s">
        <v>38</v>
      </c>
      <c r="EL72" s="7" t="s">
        <v>128</v>
      </c>
      <c r="ET72" s="7" t="s">
        <v>37</v>
      </c>
    </row>
    <row r="73" spans="1:150" ht="10.15" customHeight="1" thickBot="1">
      <c r="A73" s="300"/>
      <c r="B73" s="301"/>
      <c r="C73" s="424"/>
      <c r="D73" s="425"/>
      <c r="E73" s="425"/>
      <c r="F73" s="271"/>
      <c r="G73" s="140"/>
      <c r="H73" s="140"/>
      <c r="I73" s="140"/>
      <c r="J73" s="140"/>
      <c r="K73" s="140"/>
      <c r="L73" s="140"/>
      <c r="M73" s="140"/>
      <c r="N73" s="140"/>
      <c r="O73" s="161"/>
      <c r="P73" s="161"/>
      <c r="Q73" s="161"/>
      <c r="R73" s="76"/>
      <c r="S73" s="76"/>
      <c r="T73" s="161"/>
      <c r="U73" s="161"/>
      <c r="V73" s="161"/>
      <c r="W73" s="76"/>
      <c r="X73" s="76"/>
      <c r="Y73" s="161"/>
      <c r="Z73" s="161"/>
      <c r="AA73" s="161"/>
      <c r="AB73" s="76"/>
      <c r="AC73" s="421"/>
      <c r="AD73" s="440"/>
      <c r="AE73" s="441"/>
      <c r="AF73" s="441"/>
      <c r="AG73" s="441"/>
      <c r="AH73" s="441"/>
      <c r="AI73" s="441"/>
      <c r="AJ73" s="441"/>
      <c r="AK73" s="441"/>
      <c r="AL73" s="441"/>
      <c r="AM73" s="131"/>
      <c r="AN73" s="131"/>
      <c r="AO73" s="131"/>
      <c r="AP73" s="180"/>
      <c r="AQ73" s="180"/>
      <c r="AR73" s="131"/>
      <c r="AS73" s="131"/>
      <c r="AT73" s="131"/>
      <c r="AU73" s="180"/>
      <c r="AV73" s="180"/>
      <c r="AW73" s="131"/>
      <c r="AX73" s="131"/>
      <c r="AY73" s="131"/>
      <c r="AZ73" s="180"/>
      <c r="BA73" s="439"/>
      <c r="EK73" s="7" t="s">
        <v>70</v>
      </c>
      <c r="EL73" s="7" t="s">
        <v>129</v>
      </c>
      <c r="ET73" s="7" t="s">
        <v>38</v>
      </c>
    </row>
    <row r="74" spans="1:150" ht="9" customHeight="1">
      <c r="A74" s="330" t="s">
        <v>172</v>
      </c>
      <c r="B74" s="331"/>
      <c r="C74" s="331"/>
      <c r="D74" s="331"/>
      <c r="E74" s="331"/>
      <c r="F74" s="331"/>
      <c r="G74" s="331"/>
      <c r="H74" s="331"/>
      <c r="I74" s="331"/>
      <c r="J74" s="332"/>
      <c r="K74" s="335" t="s">
        <v>43</v>
      </c>
      <c r="L74" s="331"/>
      <c r="M74" s="442"/>
      <c r="N74" s="442"/>
      <c r="O74" s="442"/>
      <c r="P74" s="338" t="s">
        <v>44</v>
      </c>
      <c r="Q74" s="338"/>
      <c r="R74" s="442"/>
      <c r="S74" s="442"/>
      <c r="T74" s="442"/>
      <c r="U74" s="442"/>
      <c r="V74" s="338" t="s">
        <v>45</v>
      </c>
      <c r="W74" s="338"/>
      <c r="X74" s="442"/>
      <c r="Y74" s="442"/>
      <c r="Z74" s="442"/>
      <c r="AA74" s="442"/>
      <c r="AB74" s="331" t="s">
        <v>132</v>
      </c>
      <c r="AC74" s="339"/>
      <c r="AD74" s="341"/>
      <c r="AE74" s="342"/>
      <c r="AF74" s="342"/>
      <c r="AG74" s="342"/>
      <c r="AH74" s="342"/>
      <c r="AI74" s="342"/>
      <c r="AJ74" s="342"/>
      <c r="AK74" s="342"/>
      <c r="AL74" s="342"/>
      <c r="AM74" s="342"/>
      <c r="AN74" s="342"/>
      <c r="AO74" s="343"/>
      <c r="AP74" s="324"/>
      <c r="AQ74" s="324"/>
      <c r="AR74" s="324"/>
      <c r="AS74" s="324"/>
      <c r="AT74" s="324"/>
      <c r="AU74" s="324"/>
      <c r="AV74" s="324"/>
      <c r="AW74" s="324"/>
      <c r="AX74" s="324"/>
      <c r="AY74" s="324"/>
      <c r="AZ74" s="324"/>
      <c r="BA74" s="324"/>
      <c r="EK74" s="7" t="s">
        <v>39</v>
      </c>
      <c r="EL74" s="7" t="s">
        <v>130</v>
      </c>
      <c r="ET74" s="7" t="s">
        <v>70</v>
      </c>
    </row>
    <row r="75" spans="1:150" ht="9" customHeight="1" thickBot="1">
      <c r="A75" s="333"/>
      <c r="B75" s="96"/>
      <c r="C75" s="96"/>
      <c r="D75" s="96"/>
      <c r="E75" s="96"/>
      <c r="F75" s="96"/>
      <c r="G75" s="96"/>
      <c r="H75" s="96"/>
      <c r="I75" s="96"/>
      <c r="J75" s="334"/>
      <c r="K75" s="336"/>
      <c r="L75" s="96"/>
      <c r="M75" s="131"/>
      <c r="N75" s="131"/>
      <c r="O75" s="131"/>
      <c r="P75" s="180"/>
      <c r="Q75" s="180"/>
      <c r="R75" s="131"/>
      <c r="S75" s="131"/>
      <c r="T75" s="131"/>
      <c r="U75" s="131"/>
      <c r="V75" s="180"/>
      <c r="W75" s="180"/>
      <c r="X75" s="131"/>
      <c r="Y75" s="131"/>
      <c r="Z75" s="131"/>
      <c r="AA75" s="131"/>
      <c r="AB75" s="96"/>
      <c r="AC75" s="340"/>
      <c r="AD75" s="344"/>
      <c r="AE75" s="84"/>
      <c r="AF75" s="84"/>
      <c r="AG75" s="84"/>
      <c r="AH75" s="84"/>
      <c r="AI75" s="84"/>
      <c r="AJ75" s="84"/>
      <c r="AK75" s="84"/>
      <c r="AL75" s="84"/>
      <c r="AM75" s="84"/>
      <c r="AN75" s="84"/>
      <c r="AO75" s="345"/>
      <c r="AP75" s="325"/>
      <c r="AQ75" s="325"/>
      <c r="AR75" s="325"/>
      <c r="AS75" s="325"/>
      <c r="AT75" s="325"/>
      <c r="AU75" s="325"/>
      <c r="AV75" s="325"/>
      <c r="AW75" s="325"/>
      <c r="AX75" s="325"/>
      <c r="AY75" s="325"/>
      <c r="AZ75" s="325"/>
      <c r="BA75" s="325"/>
      <c r="EK75" s="7" t="s">
        <v>40</v>
      </c>
      <c r="EL75" s="7" t="s">
        <v>131</v>
      </c>
      <c r="ET75" s="7" t="s">
        <v>39</v>
      </c>
    </row>
    <row r="76" spans="1:150" ht="9" customHeight="1">
      <c r="A76" s="88"/>
      <c r="B76" s="88"/>
      <c r="C76" s="88"/>
      <c r="D76" s="88"/>
      <c r="E76" s="88"/>
      <c r="F76" s="88"/>
      <c r="G76" s="88"/>
      <c r="H76" s="88"/>
      <c r="I76" s="88"/>
      <c r="J76" s="88"/>
      <c r="K76" s="88"/>
      <c r="L76" s="88"/>
      <c r="M76" s="88"/>
      <c r="N76" s="88"/>
      <c r="O76" s="88"/>
      <c r="P76" s="88"/>
      <c r="Q76" s="88"/>
      <c r="R76" s="88"/>
      <c r="S76" s="88"/>
      <c r="T76" s="88"/>
      <c r="U76" s="88"/>
      <c r="V76" s="88"/>
      <c r="W76" s="88"/>
      <c r="X76" s="88"/>
      <c r="Y76" s="88"/>
      <c r="Z76" s="88"/>
      <c r="AA76" s="88"/>
      <c r="AB76" s="88"/>
      <c r="AC76" s="88"/>
      <c r="AD76" s="88"/>
      <c r="AE76" s="88"/>
      <c r="AF76" s="88"/>
      <c r="AG76" s="88"/>
      <c r="AH76" s="88"/>
      <c r="AI76" s="88"/>
      <c r="AJ76" s="88"/>
      <c r="AK76" s="88"/>
      <c r="AL76" s="88"/>
      <c r="AM76" s="88"/>
      <c r="AN76" s="88"/>
      <c r="AO76" s="106"/>
      <c r="AP76" s="325"/>
      <c r="AQ76" s="325"/>
      <c r="AR76" s="325"/>
      <c r="AS76" s="325"/>
      <c r="AT76" s="325"/>
      <c r="AU76" s="325"/>
      <c r="AV76" s="325"/>
      <c r="AW76" s="325"/>
      <c r="AX76" s="325"/>
      <c r="AY76" s="325"/>
      <c r="AZ76" s="325"/>
      <c r="BA76" s="325"/>
      <c r="ET76" s="7" t="s">
        <v>40</v>
      </c>
    </row>
    <row r="77" spans="1:150" ht="9" customHeight="1">
      <c r="A77" s="88"/>
      <c r="B77" s="88"/>
      <c r="C77" s="88"/>
      <c r="D77" s="88"/>
      <c r="E77" s="88"/>
      <c r="F77" s="88"/>
      <c r="G77" s="88"/>
      <c r="H77" s="88"/>
      <c r="I77" s="88"/>
      <c r="J77" s="88"/>
      <c r="K77" s="88"/>
      <c r="L77" s="88"/>
      <c r="M77" s="88"/>
      <c r="N77" s="88"/>
      <c r="O77" s="88"/>
      <c r="P77" s="88"/>
      <c r="Q77" s="88"/>
      <c r="R77" s="88"/>
      <c r="S77" s="88"/>
      <c r="T77" s="88"/>
      <c r="U77" s="88"/>
      <c r="V77" s="88"/>
      <c r="W77" s="88"/>
      <c r="X77" s="88"/>
      <c r="Y77" s="88"/>
      <c r="Z77" s="88"/>
      <c r="AA77" s="88"/>
      <c r="AB77" s="88"/>
      <c r="AC77" s="88"/>
      <c r="AD77" s="88"/>
      <c r="AE77" s="88"/>
      <c r="AF77" s="88"/>
      <c r="AG77" s="88"/>
      <c r="AH77" s="88"/>
      <c r="AI77" s="88"/>
      <c r="AJ77" s="88"/>
      <c r="AK77" s="88"/>
      <c r="AL77" s="88"/>
      <c r="AM77" s="88"/>
      <c r="AN77" s="88"/>
      <c r="AO77" s="106"/>
      <c r="AP77" s="326"/>
      <c r="AQ77" s="326"/>
      <c r="AR77" s="326"/>
      <c r="AS77" s="326"/>
      <c r="AT77" s="326"/>
      <c r="AU77" s="326"/>
      <c r="AV77" s="326"/>
      <c r="AW77" s="326"/>
      <c r="AX77" s="326"/>
      <c r="AY77" s="326"/>
      <c r="AZ77" s="326"/>
      <c r="BA77" s="326"/>
    </row>
  </sheetData>
  <mergeCells count="319">
    <mergeCell ref="X74:AA75"/>
    <mergeCell ref="AB74:AC75"/>
    <mergeCell ref="AD74:AO75"/>
    <mergeCell ref="AP74:AS77"/>
    <mergeCell ref="AT74:AW77"/>
    <mergeCell ref="AX74:BA77"/>
    <mergeCell ref="A76:AO77"/>
    <mergeCell ref="A74:J75"/>
    <mergeCell ref="K74:L75"/>
    <mergeCell ref="M74:O75"/>
    <mergeCell ref="P74:Q75"/>
    <mergeCell ref="R74:U75"/>
    <mergeCell ref="V74:W75"/>
    <mergeCell ref="C72:E73"/>
    <mergeCell ref="F72:N73"/>
    <mergeCell ref="O72:Q73"/>
    <mergeCell ref="R72:S73"/>
    <mergeCell ref="T72:V73"/>
    <mergeCell ref="W72:X73"/>
    <mergeCell ref="Y72:AA73"/>
    <mergeCell ref="AB72:AC73"/>
    <mergeCell ref="AD72:AL73"/>
    <mergeCell ref="AK68:AK69"/>
    <mergeCell ref="AL68:AR69"/>
    <mergeCell ref="AS68:AS69"/>
    <mergeCell ref="AM72:AO73"/>
    <mergeCell ref="AP72:AQ73"/>
    <mergeCell ref="AR72:AT73"/>
    <mergeCell ref="AU72:AV73"/>
    <mergeCell ref="AW72:AY73"/>
    <mergeCell ref="AZ72:BA73"/>
    <mergeCell ref="AZ70:BA71"/>
    <mergeCell ref="AE70:AN71"/>
    <mergeCell ref="AO70:AO71"/>
    <mergeCell ref="AP70:AQ71"/>
    <mergeCell ref="AR70:AY71"/>
    <mergeCell ref="N68:T69"/>
    <mergeCell ref="U68:U69"/>
    <mergeCell ref="C63:E67"/>
    <mergeCell ref="F63:G63"/>
    <mergeCell ref="H63:K63"/>
    <mergeCell ref="M63:Q63"/>
    <mergeCell ref="R63:AC63"/>
    <mergeCell ref="AD63:AE63"/>
    <mergeCell ref="G70:P71"/>
    <mergeCell ref="Q70:Q71"/>
    <mergeCell ref="R70:S71"/>
    <mergeCell ref="T70:AA71"/>
    <mergeCell ref="V68:AC69"/>
    <mergeCell ref="AD68:AJ69"/>
    <mergeCell ref="AB70:AC71"/>
    <mergeCell ref="AD70:AD71"/>
    <mergeCell ref="C70:E71"/>
    <mergeCell ref="F70:F71"/>
    <mergeCell ref="AZ61:BA62"/>
    <mergeCell ref="AX58:AY60"/>
    <mergeCell ref="AZ58:BA60"/>
    <mergeCell ref="C59:E60"/>
    <mergeCell ref="F59:Y60"/>
    <mergeCell ref="AD59:AW60"/>
    <mergeCell ref="C61:E62"/>
    <mergeCell ref="F61:N62"/>
    <mergeCell ref="O61:Q62"/>
    <mergeCell ref="R61:S62"/>
    <mergeCell ref="T61:V62"/>
    <mergeCell ref="A58:B73"/>
    <mergeCell ref="C58:E58"/>
    <mergeCell ref="F58:Y58"/>
    <mergeCell ref="Z58:AA60"/>
    <mergeCell ref="AB58:AC60"/>
    <mergeCell ref="AD58:AW58"/>
    <mergeCell ref="W61:X62"/>
    <mergeCell ref="Y61:AA62"/>
    <mergeCell ref="AB61:AC62"/>
    <mergeCell ref="AD61:AL62"/>
    <mergeCell ref="AM61:AO62"/>
    <mergeCell ref="AP61:AQ62"/>
    <mergeCell ref="AR61:AT62"/>
    <mergeCell ref="AU61:AV62"/>
    <mergeCell ref="AW61:AY62"/>
    <mergeCell ref="AT68:BA69"/>
    <mergeCell ref="AF63:AI63"/>
    <mergeCell ref="AK63:AO63"/>
    <mergeCell ref="AP63:BA63"/>
    <mergeCell ref="F64:AC67"/>
    <mergeCell ref="AD64:BA67"/>
    <mergeCell ref="C68:E69"/>
    <mergeCell ref="F68:L69"/>
    <mergeCell ref="M68:M69"/>
    <mergeCell ref="C56:E57"/>
    <mergeCell ref="F56:N57"/>
    <mergeCell ref="O56:Q57"/>
    <mergeCell ref="R56:S57"/>
    <mergeCell ref="T56:V57"/>
    <mergeCell ref="W56:X57"/>
    <mergeCell ref="Y56:AA57"/>
    <mergeCell ref="AB56:AC57"/>
    <mergeCell ref="AD56:AL57"/>
    <mergeCell ref="AK52:AK53"/>
    <mergeCell ref="AL52:AR53"/>
    <mergeCell ref="AS52:AS53"/>
    <mergeCell ref="AM56:AO57"/>
    <mergeCell ref="AP56:AQ57"/>
    <mergeCell ref="AR56:AT57"/>
    <mergeCell ref="AU56:AV57"/>
    <mergeCell ref="AW56:AY57"/>
    <mergeCell ref="AZ56:BA57"/>
    <mergeCell ref="AZ54:BA55"/>
    <mergeCell ref="AE54:AN55"/>
    <mergeCell ref="AO54:AO55"/>
    <mergeCell ref="AP54:AQ55"/>
    <mergeCell ref="AR54:AY55"/>
    <mergeCell ref="N52:T53"/>
    <mergeCell ref="U52:U53"/>
    <mergeCell ref="C47:E51"/>
    <mergeCell ref="F47:G47"/>
    <mergeCell ref="H47:K47"/>
    <mergeCell ref="M47:Q47"/>
    <mergeCell ref="R47:AC47"/>
    <mergeCell ref="AD47:AE47"/>
    <mergeCell ref="G54:P55"/>
    <mergeCell ref="Q54:Q55"/>
    <mergeCell ref="R54:S55"/>
    <mergeCell ref="T54:AA55"/>
    <mergeCell ref="V52:AC53"/>
    <mergeCell ref="AD52:AJ53"/>
    <mergeCell ref="AB54:AC55"/>
    <mergeCell ref="AD54:AD55"/>
    <mergeCell ref="C54:E55"/>
    <mergeCell ref="F54:F55"/>
    <mergeCell ref="AZ45:BA46"/>
    <mergeCell ref="AX42:AY44"/>
    <mergeCell ref="AZ42:BA44"/>
    <mergeCell ref="C43:E44"/>
    <mergeCell ref="F43:Y44"/>
    <mergeCell ref="AD43:AW44"/>
    <mergeCell ref="C45:E46"/>
    <mergeCell ref="F45:N46"/>
    <mergeCell ref="O45:Q46"/>
    <mergeCell ref="R45:S46"/>
    <mergeCell ref="T45:V46"/>
    <mergeCell ref="A42:B57"/>
    <mergeCell ref="C42:E42"/>
    <mergeCell ref="F42:Y42"/>
    <mergeCell ref="Z42:AA44"/>
    <mergeCell ref="AB42:AC44"/>
    <mergeCell ref="AD42:AW42"/>
    <mergeCell ref="W45:X46"/>
    <mergeCell ref="Y45:AA46"/>
    <mergeCell ref="AB45:AC46"/>
    <mergeCell ref="AD45:AL46"/>
    <mergeCell ref="AM45:AO46"/>
    <mergeCell ref="AP45:AQ46"/>
    <mergeCell ref="AR45:AT46"/>
    <mergeCell ref="AU45:AV46"/>
    <mergeCell ref="AW45:AY46"/>
    <mergeCell ref="AT52:BA53"/>
    <mergeCell ref="AF47:AI47"/>
    <mergeCell ref="AK47:AO47"/>
    <mergeCell ref="AP47:BA47"/>
    <mergeCell ref="F48:AC51"/>
    <mergeCell ref="AD48:BA51"/>
    <mergeCell ref="C52:E53"/>
    <mergeCell ref="F52:L53"/>
    <mergeCell ref="M52:M53"/>
    <mergeCell ref="C40:E41"/>
    <mergeCell ref="F40:N41"/>
    <mergeCell ref="O40:Q41"/>
    <mergeCell ref="R40:S41"/>
    <mergeCell ref="T40:V41"/>
    <mergeCell ref="W40:X41"/>
    <mergeCell ref="Y40:AA41"/>
    <mergeCell ref="AB40:AC41"/>
    <mergeCell ref="AD40:AL41"/>
    <mergeCell ref="AK36:AK37"/>
    <mergeCell ref="AL36:AR37"/>
    <mergeCell ref="AS36:AS37"/>
    <mergeCell ref="AM40:AO41"/>
    <mergeCell ref="AP40:AQ41"/>
    <mergeCell ref="AR40:AT41"/>
    <mergeCell ref="AU40:AV41"/>
    <mergeCell ref="AW40:AY41"/>
    <mergeCell ref="AZ40:BA41"/>
    <mergeCell ref="AZ38:BA39"/>
    <mergeCell ref="AE38:AN39"/>
    <mergeCell ref="AO38:AO39"/>
    <mergeCell ref="AP38:AQ39"/>
    <mergeCell ref="AR38:AY39"/>
    <mergeCell ref="N36:T37"/>
    <mergeCell ref="U36:U37"/>
    <mergeCell ref="C31:E35"/>
    <mergeCell ref="F31:G31"/>
    <mergeCell ref="H31:K31"/>
    <mergeCell ref="M31:Q31"/>
    <mergeCell ref="R31:AC31"/>
    <mergeCell ref="AD31:AE31"/>
    <mergeCell ref="G38:P39"/>
    <mergeCell ref="Q38:Q39"/>
    <mergeCell ref="R38:S39"/>
    <mergeCell ref="T38:AA39"/>
    <mergeCell ref="V36:AC37"/>
    <mergeCell ref="AD36:AJ37"/>
    <mergeCell ref="AB38:AC39"/>
    <mergeCell ref="AD38:AD39"/>
    <mergeCell ref="C38:E39"/>
    <mergeCell ref="F38:F39"/>
    <mergeCell ref="AZ29:BA30"/>
    <mergeCell ref="AX26:AY28"/>
    <mergeCell ref="AZ26:BA28"/>
    <mergeCell ref="C27:E28"/>
    <mergeCell ref="F27:Y28"/>
    <mergeCell ref="AD27:AW28"/>
    <mergeCell ref="C29:E30"/>
    <mergeCell ref="F29:N30"/>
    <mergeCell ref="O29:Q30"/>
    <mergeCell ref="R29:S30"/>
    <mergeCell ref="T29:V30"/>
    <mergeCell ref="A26:B41"/>
    <mergeCell ref="C26:E26"/>
    <mergeCell ref="F26:Y26"/>
    <mergeCell ref="Z26:AA28"/>
    <mergeCell ref="AB26:AC28"/>
    <mergeCell ref="AD26:AW26"/>
    <mergeCell ref="W29:X30"/>
    <mergeCell ref="Y29:AA30"/>
    <mergeCell ref="AB29:AC30"/>
    <mergeCell ref="AD29:AL30"/>
    <mergeCell ref="AM29:AO30"/>
    <mergeCell ref="AP29:AQ30"/>
    <mergeCell ref="AR29:AT30"/>
    <mergeCell ref="AU29:AV30"/>
    <mergeCell ref="AW29:AY30"/>
    <mergeCell ref="AT36:BA37"/>
    <mergeCell ref="AF31:AI31"/>
    <mergeCell ref="AK31:AO31"/>
    <mergeCell ref="AP31:BA31"/>
    <mergeCell ref="F32:AC35"/>
    <mergeCell ref="AD32:BA35"/>
    <mergeCell ref="C36:E37"/>
    <mergeCell ref="F36:L37"/>
    <mergeCell ref="M36:M37"/>
    <mergeCell ref="A21:O22"/>
    <mergeCell ref="P21:BA22"/>
    <mergeCell ref="A23:BA23"/>
    <mergeCell ref="A24:E25"/>
    <mergeCell ref="F24:N25"/>
    <mergeCell ref="O24:T25"/>
    <mergeCell ref="U24:AC25"/>
    <mergeCell ref="AD24:AL25"/>
    <mergeCell ref="AM24:AR25"/>
    <mergeCell ref="AS24:BA25"/>
    <mergeCell ref="A18:BA18"/>
    <mergeCell ref="A19:B20"/>
    <mergeCell ref="C19:D20"/>
    <mergeCell ref="E19:F20"/>
    <mergeCell ref="G19:H20"/>
    <mergeCell ref="I19:I20"/>
    <mergeCell ref="J19:X20"/>
    <mergeCell ref="Y19:Y20"/>
    <mergeCell ref="AS19:AT20"/>
    <mergeCell ref="AU19:AU20"/>
    <mergeCell ref="AV19:AW20"/>
    <mergeCell ref="AX19:AX20"/>
    <mergeCell ref="AY19:AZ20"/>
    <mergeCell ref="BA19:BA20"/>
    <mergeCell ref="Z19:AA20"/>
    <mergeCell ref="AB19:AC20"/>
    <mergeCell ref="AD19:AE20"/>
    <mergeCell ref="AF19:AG20"/>
    <mergeCell ref="AH19:AP20"/>
    <mergeCell ref="AQ19:AR20"/>
    <mergeCell ref="Y14:AE15"/>
    <mergeCell ref="AF14:AG15"/>
    <mergeCell ref="AH14:AK15"/>
    <mergeCell ref="AL14:BA15"/>
    <mergeCell ref="A16:D17"/>
    <mergeCell ref="E16:AG17"/>
    <mergeCell ref="AH16:AK17"/>
    <mergeCell ref="AL16:AO17"/>
    <mergeCell ref="AP16:AP17"/>
    <mergeCell ref="AQ16:AU17"/>
    <mergeCell ref="A14:D15"/>
    <mergeCell ref="E14:Q15"/>
    <mergeCell ref="R14:R15"/>
    <mergeCell ref="S14:U15"/>
    <mergeCell ref="V14:V15"/>
    <mergeCell ref="W14:X15"/>
    <mergeCell ref="AV16:AV17"/>
    <mergeCell ref="AW16:BA17"/>
    <mergeCell ref="A5:BA8"/>
    <mergeCell ref="A9:BA9"/>
    <mergeCell ref="A10:F11"/>
    <mergeCell ref="G10:P11"/>
    <mergeCell ref="Q10:R13"/>
    <mergeCell ref="S10:BA13"/>
    <mergeCell ref="A12:F13"/>
    <mergeCell ref="G12:P13"/>
    <mergeCell ref="AA2:AB4"/>
    <mergeCell ref="AC2:AC4"/>
    <mergeCell ref="AD2:AE4"/>
    <mergeCell ref="AF2:AF4"/>
    <mergeCell ref="AG2:AV4"/>
    <mergeCell ref="AW2:BA4"/>
    <mergeCell ref="Q2:Q4"/>
    <mergeCell ref="R2:S4"/>
    <mergeCell ref="T2:T4"/>
    <mergeCell ref="U2:W4"/>
    <mergeCell ref="X2:Y4"/>
    <mergeCell ref="Z2:Z4"/>
    <mergeCell ref="A1:H1"/>
    <mergeCell ref="I1:T1"/>
    <mergeCell ref="U1:AF1"/>
    <mergeCell ref="AG1:AV1"/>
    <mergeCell ref="AW1:BA1"/>
    <mergeCell ref="A2:H4"/>
    <mergeCell ref="I2:K4"/>
    <mergeCell ref="L2:M4"/>
    <mergeCell ref="N2:N4"/>
    <mergeCell ref="O2:P4"/>
  </mergeCells>
  <phoneticPr fontId="32"/>
  <dataValidations count="9">
    <dataValidation errorStyle="information" allowBlank="1" showInputMessage="1" sqref="E14:Q15" xr:uid="{E79F6482-CB9F-46CA-92B4-A993F08F59DC}"/>
    <dataValidation errorStyle="information" imeMode="hiragana" allowBlank="1" showInputMessage="1" sqref="AD72:AL73 AB26:AC28 AZ26:BA28 F40:N41 AD40:AL41 AB42:AC44 AZ42:BA44 F56:N57 AD56:AL57 AB58:AC60 AZ58:BA60 F72:N73" xr:uid="{AF275B57-F0E6-49B0-8691-886268819842}"/>
    <dataValidation imeMode="hiragana" allowBlank="1" showInputMessage="1" showErrorMessage="1" sqref="AD61:AL62 G70:P71 A2:H4 AG2:AV4 P21:BA22 E16:AG17 AD27:AW28 F27:Y28 F64:BA67 F59:Y60 AD59:AW60 AL14:BA15 F32:BA35 AD43:AW44 F43:Y44 F48:BA51 F29:N30 AD29:AL30 G38:P39 AE38:AN39 F45:N46 AD45:AL46 G54:P55 AE54:AN55 F61:N62 AE70:AN71" xr:uid="{FABB17EC-FE80-4131-AD59-988A4439D3A3}"/>
    <dataValidation type="list" allowBlank="1" showInputMessage="1" showErrorMessage="1" sqref="E64861" xr:uid="{28F6992D-1D54-45EF-B157-17BA341B10AE}">
      <formula1>"□,☑"</formula1>
    </dataValidation>
    <dataValidation imeMode="fullKatakana" allowBlank="1" showInputMessage="1" showErrorMessage="1" sqref="F64873:BA64873" xr:uid="{72DA82FB-2516-4469-973C-481DBD8B4267}"/>
    <dataValidation type="list" allowBlank="1" showInputMessage="1" showErrorMessage="1" promptTitle="都道府県" prompt="選択してください" sqref="K64861:O64862" xr:uid="{48F50C49-D95D-4EC1-94FF-35DD0107B9E2}">
      <formula1>$EK$1:$EK$49</formula1>
    </dataValidation>
    <dataValidation type="list" allowBlank="1" showInputMessage="1" showErrorMessage="1" promptTitle="登録地" prompt="選択してください" sqref="G64885:P64886" xr:uid="{ADE28092-7E2C-461A-96E7-D20E3CDA11A4}">
      <formula1>$EL$1:$EL$63</formula1>
    </dataValidation>
    <dataValidation type="list" allowBlank="1" showInputMessage="1" showErrorMessage="1" sqref="F64876:N64877" xr:uid="{EFD323E0-F315-465C-B79E-E069E586C4DD}">
      <formula1>"大正,昭和,平成"</formula1>
    </dataValidation>
    <dataValidation imeMode="fullKatakana" allowBlank="1" showInputMessage="1" showErrorMessage="1" promptTitle="カタカナ" sqref="F26:Y26 AD26:AW26 AD58:AW58 F58:Y58 F42:Y42 AD42:AW42" xr:uid="{FF65834C-FAC1-4193-9374-3E5FDCDCF7B2}"/>
  </dataValidations>
  <printOptions horizontalCentered="1" verticalCentered="1"/>
  <pageMargins left="0.31496062992125984" right="0.31496062992125984" top="0.19685039370078741" bottom="0.19685039370078741" header="0.31496062992125984" footer="0.31496062992125984"/>
  <pageSetup paperSize="9" scale="95"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68609" r:id="rId4" name="Check Box 1">
              <controlPr defaultSize="0" autoFill="0" autoLine="0" autoPict="0">
                <anchor moveWithCells="1">
                  <from>
                    <xdr:col>29</xdr:col>
                    <xdr:colOff>76200</xdr:colOff>
                    <xdr:row>17</xdr:row>
                    <xdr:rowOff>38100</xdr:rowOff>
                  </from>
                  <to>
                    <xdr:col>31</xdr:col>
                    <xdr:colOff>0</xdr:colOff>
                    <xdr:row>20</xdr:row>
                    <xdr:rowOff>9525</xdr:rowOff>
                  </to>
                </anchor>
              </controlPr>
            </control>
          </mc:Choice>
        </mc:AlternateContent>
        <mc:AlternateContent xmlns:mc="http://schemas.openxmlformats.org/markup-compatibility/2006">
          <mc:Choice Requires="x14">
            <control shapeId="68610" r:id="rId5" name="Check Box 2">
              <controlPr defaultSize="0" autoFill="0" autoLine="0" autoPict="0">
                <anchor moveWithCells="1">
                  <from>
                    <xdr:col>25</xdr:col>
                    <xdr:colOff>57150</xdr:colOff>
                    <xdr:row>17</xdr:row>
                    <xdr:rowOff>38100</xdr:rowOff>
                  </from>
                  <to>
                    <xdr:col>27</xdr:col>
                    <xdr:colOff>0</xdr:colOff>
                    <xdr:row>20</xdr:row>
                    <xdr:rowOff>9525</xdr:rowOff>
                  </to>
                </anchor>
              </controlPr>
            </control>
          </mc:Choice>
        </mc:AlternateContent>
        <mc:AlternateContent xmlns:mc="http://schemas.openxmlformats.org/markup-compatibility/2006">
          <mc:Choice Requires="x14">
            <control shapeId="68611" r:id="rId6" name="Check Box 3">
              <controlPr defaultSize="0" autoFill="0" autoLine="0" autoPict="0">
                <anchor moveWithCells="1">
                  <from>
                    <xdr:col>0</xdr:col>
                    <xdr:colOff>47625</xdr:colOff>
                    <xdr:row>17</xdr:row>
                    <xdr:rowOff>38100</xdr:rowOff>
                  </from>
                  <to>
                    <xdr:col>1</xdr:col>
                    <xdr:colOff>123825</xdr:colOff>
                    <xdr:row>20</xdr:row>
                    <xdr:rowOff>9525</xdr:rowOff>
                  </to>
                </anchor>
              </controlPr>
            </control>
          </mc:Choice>
        </mc:AlternateContent>
        <mc:AlternateContent xmlns:mc="http://schemas.openxmlformats.org/markup-compatibility/2006">
          <mc:Choice Requires="x14">
            <control shapeId="68612" r:id="rId7" name="Check Box 4">
              <controlPr defaultSize="0" autoFill="0" autoLine="0" autoPict="0">
                <anchor moveWithCells="1">
                  <from>
                    <xdr:col>4</xdr:col>
                    <xdr:colOff>47625</xdr:colOff>
                    <xdr:row>17</xdr:row>
                    <xdr:rowOff>38100</xdr:rowOff>
                  </from>
                  <to>
                    <xdr:col>5</xdr:col>
                    <xdr:colOff>123825</xdr:colOff>
                    <xdr:row>20</xdr:row>
                    <xdr:rowOff>9525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975AB5-DDA7-4177-BE01-AD3EA556652E}">
  <sheetPr codeName="Sheet4">
    <tabColor theme="1"/>
  </sheetPr>
  <dimension ref="A1:AI17"/>
  <sheetViews>
    <sheetView topLeftCell="R1" zoomScale="85" zoomScaleNormal="85" workbookViewId="0">
      <selection activeCell="AF17" sqref="AF17"/>
    </sheetView>
  </sheetViews>
  <sheetFormatPr defaultColWidth="8.75" defaultRowHeight="18.75"/>
  <cols>
    <col min="1" max="1" width="24.875" style="14" bestFit="1" customWidth="1"/>
    <col min="2" max="2" width="22.75" style="14" bestFit="1" customWidth="1"/>
    <col min="3" max="3" width="20.625" style="21" customWidth="1"/>
    <col min="4" max="4" width="8.75" style="14"/>
    <col min="5" max="5" width="13.875" style="14" bestFit="1" customWidth="1"/>
    <col min="6" max="6" width="5.5" style="14" bestFit="1" customWidth="1"/>
    <col min="7" max="8" width="20.625" style="21" customWidth="1"/>
    <col min="9" max="9" width="8.75" style="14"/>
    <col min="10" max="11" width="9.625" style="14" bestFit="1" customWidth="1"/>
    <col min="12" max="13" width="20.625" style="21" customWidth="1"/>
    <col min="14" max="14" width="8.75" style="14"/>
    <col min="15" max="15" width="11" style="14" bestFit="1" customWidth="1"/>
    <col min="16" max="16" width="9.25" style="14" bestFit="1" customWidth="1"/>
    <col min="17" max="18" width="20.625" style="21" customWidth="1"/>
    <col min="19" max="19" width="8.75" style="14"/>
    <col min="20" max="20" width="17.5" style="14" bestFit="1" customWidth="1"/>
    <col min="21" max="21" width="8.875" style="14" bestFit="1" customWidth="1"/>
    <col min="22" max="23" width="20.625" style="21" customWidth="1"/>
    <col min="24" max="24" width="8.75" style="14"/>
    <col min="25" max="25" width="11.75" style="14" bestFit="1" customWidth="1"/>
    <col min="26" max="26" width="9.375" style="14" customWidth="1"/>
    <col min="27" max="28" width="20.625" style="21" customWidth="1"/>
    <col min="29" max="29" width="8.75" style="14"/>
    <col min="30" max="30" width="13.875" style="14" bestFit="1" customWidth="1"/>
    <col min="31" max="31" width="9.625" style="14" bestFit="1" customWidth="1"/>
    <col min="32" max="32" width="20.625" style="14" customWidth="1"/>
    <col min="33" max="33" width="8.75" style="14"/>
    <col min="34" max="34" width="13" style="14" bestFit="1" customWidth="1"/>
    <col min="35" max="16384" width="8.75" style="14"/>
  </cols>
  <sheetData>
    <row r="1" spans="1:35">
      <c r="A1" s="10" t="s">
        <v>243</v>
      </c>
      <c r="B1" s="11"/>
      <c r="C1" s="19"/>
      <c r="E1" s="10" t="s">
        <v>254</v>
      </c>
      <c r="F1" s="11"/>
      <c r="G1" s="28" t="s">
        <v>394</v>
      </c>
      <c r="H1" s="19" t="s">
        <v>395</v>
      </c>
      <c r="J1" s="10" t="s">
        <v>231</v>
      </c>
      <c r="K1" s="11"/>
      <c r="L1" s="28" t="s">
        <v>394</v>
      </c>
      <c r="M1" s="19" t="s">
        <v>395</v>
      </c>
      <c r="O1" s="10" t="s">
        <v>256</v>
      </c>
      <c r="P1" s="11"/>
      <c r="Q1" s="28" t="s">
        <v>394</v>
      </c>
      <c r="R1" s="19" t="s">
        <v>395</v>
      </c>
      <c r="T1" s="10" t="s">
        <v>230</v>
      </c>
      <c r="U1" s="11"/>
      <c r="V1" s="28" t="s">
        <v>394</v>
      </c>
      <c r="W1" s="19" t="s">
        <v>395</v>
      </c>
      <c r="Y1" s="10" t="s">
        <v>239</v>
      </c>
      <c r="Z1" s="11"/>
      <c r="AA1" s="28" t="s">
        <v>394</v>
      </c>
      <c r="AB1" s="19" t="s">
        <v>395</v>
      </c>
      <c r="AD1" s="10" t="s">
        <v>396</v>
      </c>
      <c r="AE1" s="11"/>
      <c r="AF1" s="19"/>
      <c r="AH1" s="10" t="s">
        <v>414</v>
      </c>
      <c r="AI1" s="19"/>
    </row>
    <row r="2" spans="1:35">
      <c r="A2" s="13" t="s">
        <v>258</v>
      </c>
      <c r="B2" s="12"/>
      <c r="C2" s="30"/>
      <c r="E2" s="26" t="s">
        <v>362</v>
      </c>
      <c r="F2" s="19"/>
      <c r="G2" s="30"/>
      <c r="H2" s="30"/>
      <c r="J2" s="10" t="s">
        <v>255</v>
      </c>
      <c r="K2" s="12"/>
      <c r="L2" s="30"/>
      <c r="M2" s="30"/>
      <c r="O2" s="10" t="s">
        <v>229</v>
      </c>
      <c r="P2" s="12"/>
      <c r="Q2" s="30"/>
      <c r="R2" s="30"/>
      <c r="T2" s="10" t="s">
        <v>230</v>
      </c>
      <c r="U2" s="12"/>
      <c r="V2" s="30"/>
      <c r="W2" s="30"/>
      <c r="Y2" s="10" t="s">
        <v>257</v>
      </c>
      <c r="Z2" s="12"/>
      <c r="AA2" s="30"/>
      <c r="AB2" s="30"/>
      <c r="AD2" s="26" t="s">
        <v>362</v>
      </c>
      <c r="AE2" s="19"/>
      <c r="AF2" s="30"/>
      <c r="AH2" s="28" t="s">
        <v>412</v>
      </c>
      <c r="AI2" s="30"/>
    </row>
    <row r="3" spans="1:35">
      <c r="A3" s="15"/>
      <c r="B3" s="12" t="s">
        <v>244</v>
      </c>
      <c r="C3" s="30"/>
      <c r="E3" s="27"/>
      <c r="F3" s="28" t="s">
        <v>363</v>
      </c>
      <c r="G3" s="30"/>
      <c r="H3" s="30"/>
      <c r="J3" s="9" t="s">
        <v>231</v>
      </c>
      <c r="K3" s="16" t="s">
        <v>232</v>
      </c>
      <c r="L3" s="30"/>
      <c r="M3" s="30"/>
      <c r="O3" s="10" t="s">
        <v>237</v>
      </c>
      <c r="P3" s="12"/>
      <c r="Q3" s="30"/>
      <c r="R3" s="30"/>
      <c r="T3" s="10" t="s">
        <v>238</v>
      </c>
      <c r="U3" s="12"/>
      <c r="V3" s="30"/>
      <c r="W3" s="30"/>
      <c r="AD3" s="27"/>
      <c r="AE3" s="28" t="s">
        <v>363</v>
      </c>
      <c r="AF3" s="30"/>
      <c r="AH3" s="34" t="s">
        <v>413</v>
      </c>
      <c r="AI3" s="30"/>
    </row>
    <row r="4" spans="1:35">
      <c r="A4" s="10" t="s">
        <v>245</v>
      </c>
      <c r="B4" s="12"/>
      <c r="C4" s="30"/>
      <c r="E4" s="29" t="s">
        <v>364</v>
      </c>
      <c r="F4" s="19"/>
      <c r="G4" s="30"/>
      <c r="H4" s="30"/>
      <c r="J4" s="20"/>
      <c r="K4" s="16" t="s">
        <v>233</v>
      </c>
      <c r="L4" s="30"/>
      <c r="M4" s="30"/>
      <c r="AD4" s="33" t="s">
        <v>387</v>
      </c>
      <c r="AE4" s="28" t="s">
        <v>386</v>
      </c>
      <c r="AF4" s="30"/>
    </row>
    <row r="5" spans="1:35">
      <c r="A5" s="9" t="s">
        <v>250</v>
      </c>
      <c r="B5" s="16" t="s">
        <v>246</v>
      </c>
      <c r="C5" s="30"/>
      <c r="E5" s="27"/>
      <c r="F5" s="28" t="s">
        <v>363</v>
      </c>
      <c r="G5" s="30"/>
      <c r="H5" s="30"/>
      <c r="J5" s="20"/>
      <c r="K5" s="16" t="s">
        <v>234</v>
      </c>
      <c r="L5" s="30"/>
      <c r="M5" s="30"/>
      <c r="AD5" s="36"/>
      <c r="AE5" s="28" t="s">
        <v>389</v>
      </c>
      <c r="AF5" s="30"/>
    </row>
    <row r="6" spans="1:35">
      <c r="A6" s="20"/>
      <c r="B6" s="16" t="s">
        <v>247</v>
      </c>
      <c r="C6" s="30"/>
      <c r="J6" s="20"/>
      <c r="K6" s="16" t="s">
        <v>235</v>
      </c>
      <c r="L6" s="30"/>
      <c r="M6" s="30"/>
      <c r="AD6" s="27"/>
      <c r="AE6" s="28" t="s">
        <v>387</v>
      </c>
      <c r="AF6" s="30"/>
    </row>
    <row r="7" spans="1:35">
      <c r="A7" s="20"/>
      <c r="B7" s="16" t="s">
        <v>248</v>
      </c>
      <c r="C7" s="30"/>
      <c r="J7" s="15"/>
      <c r="K7" s="16" t="s">
        <v>236</v>
      </c>
      <c r="L7" s="30"/>
      <c r="M7" s="30"/>
      <c r="AD7" s="31" t="s">
        <v>390</v>
      </c>
      <c r="AE7" s="19"/>
      <c r="AF7" s="35"/>
    </row>
    <row r="8" spans="1:35">
      <c r="A8" s="15"/>
      <c r="B8" s="16" t="s">
        <v>249</v>
      </c>
      <c r="C8" s="30"/>
      <c r="AD8" s="33" t="s">
        <v>391</v>
      </c>
      <c r="AE8" s="28" t="s">
        <v>392</v>
      </c>
      <c r="AF8" s="35"/>
    </row>
    <row r="9" spans="1:35">
      <c r="A9" s="9" t="s">
        <v>251</v>
      </c>
      <c r="B9" s="16" t="s">
        <v>252</v>
      </c>
      <c r="C9" s="30"/>
      <c r="AD9" s="27"/>
      <c r="AE9" s="28" t="s">
        <v>393</v>
      </c>
      <c r="AF9" s="35"/>
    </row>
    <row r="10" spans="1:35">
      <c r="A10" s="15"/>
      <c r="B10" s="16" t="s">
        <v>253</v>
      </c>
      <c r="C10" s="30"/>
      <c r="AD10" s="33" t="s">
        <v>397</v>
      </c>
      <c r="AE10" s="28" t="s">
        <v>374</v>
      </c>
      <c r="AF10" s="30"/>
    </row>
    <row r="11" spans="1:35">
      <c r="A11" s="10" t="s">
        <v>388</v>
      </c>
      <c r="B11" s="12"/>
      <c r="C11" s="35"/>
      <c r="AD11" s="36"/>
      <c r="AE11" s="28" t="s">
        <v>375</v>
      </c>
      <c r="AF11" s="30"/>
    </row>
    <row r="12" spans="1:35">
      <c r="AD12" s="36"/>
      <c r="AE12" s="28" t="s">
        <v>376</v>
      </c>
      <c r="AF12" s="30"/>
    </row>
    <row r="13" spans="1:35">
      <c r="AD13" s="36"/>
      <c r="AE13" s="28" t="s">
        <v>377</v>
      </c>
      <c r="AF13" s="30"/>
    </row>
    <row r="14" spans="1:35">
      <c r="AD14" s="36"/>
      <c r="AE14" s="28" t="s">
        <v>378</v>
      </c>
      <c r="AF14" s="30"/>
    </row>
    <row r="15" spans="1:35">
      <c r="AD15" s="27"/>
      <c r="AE15" s="28" t="s">
        <v>379</v>
      </c>
      <c r="AF15" s="30"/>
    </row>
    <row r="16" spans="1:35">
      <c r="AD16" s="31" t="s">
        <v>370</v>
      </c>
      <c r="AE16" s="19"/>
      <c r="AF16" s="30"/>
    </row>
    <row r="17" spans="30:32">
      <c r="AD17" s="37" t="s">
        <v>398</v>
      </c>
      <c r="AE17" s="19"/>
      <c r="AF17" s="30"/>
    </row>
  </sheetData>
  <phoneticPr fontId="32"/>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0692A9-BEFC-4E67-A427-256D2A2EA4EA}">
  <sheetPr codeName="Sheet5">
    <tabColor theme="1"/>
  </sheetPr>
  <dimension ref="A1:AK101"/>
  <sheetViews>
    <sheetView zoomScale="85" zoomScaleNormal="85" workbookViewId="0">
      <pane ySplit="3" topLeftCell="A4" activePane="bottomLeft" state="frozen"/>
      <selection activeCell="P21" sqref="P21:BA22"/>
      <selection pane="bottomLeft"/>
    </sheetView>
  </sheetViews>
  <sheetFormatPr defaultColWidth="8.75" defaultRowHeight="18.75"/>
  <cols>
    <col min="1" max="1" width="11.375" style="14" bestFit="1" customWidth="1"/>
    <col min="2" max="2" width="9.25" style="14" bestFit="1" customWidth="1"/>
    <col min="3" max="6" width="20" style="14" bestFit="1" customWidth="1"/>
    <col min="7" max="7" width="5.25" style="14" bestFit="1" customWidth="1"/>
    <col min="8" max="8" width="11" style="14" bestFit="1" customWidth="1"/>
    <col min="9" max="9" width="7.25" style="14" bestFit="1" customWidth="1"/>
    <col min="10" max="10" width="9.25" style="14" bestFit="1" customWidth="1"/>
    <col min="11" max="11" width="11.375" style="14" bestFit="1" customWidth="1"/>
    <col min="12" max="14" width="9.25" style="14" bestFit="1" customWidth="1"/>
    <col min="15" max="15" width="13.5" style="14" bestFit="1" customWidth="1"/>
    <col min="16" max="16" width="5.25" style="14" bestFit="1" customWidth="1"/>
    <col min="17" max="17" width="17.875" style="14" bestFit="1" customWidth="1"/>
    <col min="18" max="18" width="15.75" style="14" bestFit="1" customWidth="1"/>
    <col min="19" max="19" width="15.5" style="14" bestFit="1" customWidth="1"/>
    <col min="20" max="20" width="9.25" style="14" bestFit="1" customWidth="1"/>
    <col min="21" max="24" width="20" style="14" bestFit="1" customWidth="1"/>
    <col min="25" max="25" width="5.25" style="14" bestFit="1" customWidth="1"/>
    <col min="26" max="26" width="13" style="14" bestFit="1" customWidth="1"/>
    <col min="27" max="27" width="7.25" style="14" bestFit="1" customWidth="1"/>
    <col min="28" max="28" width="9.25" style="14" bestFit="1" customWidth="1"/>
    <col min="29" max="29" width="11.375" style="14" bestFit="1" customWidth="1"/>
    <col min="30" max="32" width="9.25" style="14" bestFit="1" customWidth="1"/>
    <col min="33" max="33" width="13.5" style="14" bestFit="1" customWidth="1"/>
    <col min="34" max="34" width="5.25" style="14" bestFit="1" customWidth="1"/>
    <col min="35" max="35" width="17.875" style="14" bestFit="1" customWidth="1"/>
    <col min="36" max="36" width="15.75" style="14" bestFit="1" customWidth="1"/>
    <col min="37" max="37" width="15.5" style="14" bestFit="1" customWidth="1"/>
    <col min="38" max="16384" width="8.75" style="14"/>
  </cols>
  <sheetData>
    <row r="1" spans="1:37">
      <c r="A1" s="9"/>
      <c r="B1" s="38" t="s">
        <v>394</v>
      </c>
      <c r="C1" s="38"/>
      <c r="D1" s="38"/>
      <c r="E1" s="38"/>
      <c r="F1" s="38"/>
      <c r="G1" s="38"/>
      <c r="H1" s="38"/>
      <c r="I1" s="38"/>
      <c r="J1" s="38"/>
      <c r="K1" s="38"/>
      <c r="L1" s="38"/>
      <c r="M1" s="38"/>
      <c r="N1" s="38"/>
      <c r="O1" s="38"/>
      <c r="P1" s="38"/>
      <c r="Q1" s="38"/>
      <c r="R1" s="38"/>
      <c r="S1" s="38"/>
      <c r="T1" s="39" t="s">
        <v>407</v>
      </c>
      <c r="U1" s="38"/>
      <c r="V1" s="38"/>
      <c r="W1" s="38"/>
      <c r="X1" s="38"/>
      <c r="Y1" s="38"/>
      <c r="Z1" s="38"/>
      <c r="AA1" s="38"/>
      <c r="AB1" s="38"/>
      <c r="AC1" s="38"/>
      <c r="AD1" s="38"/>
      <c r="AE1" s="38"/>
      <c r="AF1" s="38"/>
      <c r="AG1" s="38"/>
      <c r="AH1" s="38"/>
      <c r="AI1" s="38"/>
      <c r="AJ1" s="38"/>
      <c r="AK1" s="40"/>
    </row>
    <row r="2" spans="1:37">
      <c r="A2" s="9"/>
      <c r="B2" s="31" t="s">
        <v>365</v>
      </c>
      <c r="C2" s="32"/>
      <c r="D2" s="32"/>
      <c r="E2" s="32"/>
      <c r="F2" s="19"/>
      <c r="G2" s="33" t="s">
        <v>366</v>
      </c>
      <c r="H2" s="33" t="s">
        <v>367</v>
      </c>
      <c r="I2" s="26" t="s">
        <v>368</v>
      </c>
      <c r="J2" s="19"/>
      <c r="K2" s="31" t="s">
        <v>369</v>
      </c>
      <c r="L2" s="32"/>
      <c r="M2" s="32"/>
      <c r="N2" s="32"/>
      <c r="O2" s="32"/>
      <c r="P2" s="32"/>
      <c r="Q2" s="32"/>
      <c r="R2" s="19"/>
      <c r="S2" s="33" t="s">
        <v>370</v>
      </c>
      <c r="T2" s="31" t="s">
        <v>365</v>
      </c>
      <c r="U2" s="32"/>
      <c r="V2" s="32"/>
      <c r="W2" s="32"/>
      <c r="X2" s="19"/>
      <c r="Y2" s="33" t="s">
        <v>366</v>
      </c>
      <c r="Z2" s="33" t="s">
        <v>367</v>
      </c>
      <c r="AA2" s="26" t="s">
        <v>368</v>
      </c>
      <c r="AB2" s="19"/>
      <c r="AC2" s="31" t="s">
        <v>369</v>
      </c>
      <c r="AD2" s="32"/>
      <c r="AE2" s="32"/>
      <c r="AF2" s="32"/>
      <c r="AG2" s="32"/>
      <c r="AH2" s="32"/>
      <c r="AI2" s="32"/>
      <c r="AJ2" s="19"/>
      <c r="AK2" s="33" t="s">
        <v>370</v>
      </c>
    </row>
    <row r="3" spans="1:37">
      <c r="A3" s="15"/>
      <c r="B3" s="28" t="s">
        <v>371</v>
      </c>
      <c r="C3" s="34" t="s">
        <v>411</v>
      </c>
      <c r="D3" s="34" t="s">
        <v>410</v>
      </c>
      <c r="E3" s="34" t="s">
        <v>408</v>
      </c>
      <c r="F3" s="34" t="s">
        <v>409</v>
      </c>
      <c r="G3" s="27"/>
      <c r="H3" s="27"/>
      <c r="I3" s="27"/>
      <c r="J3" s="28" t="s">
        <v>372</v>
      </c>
      <c r="K3" s="28" t="s">
        <v>373</v>
      </c>
      <c r="L3" s="28" t="s">
        <v>374</v>
      </c>
      <c r="M3" s="28" t="s">
        <v>375</v>
      </c>
      <c r="N3" s="28" t="s">
        <v>376</v>
      </c>
      <c r="O3" s="28" t="s">
        <v>377</v>
      </c>
      <c r="P3" s="28" t="s">
        <v>378</v>
      </c>
      <c r="Q3" s="28" t="s">
        <v>379</v>
      </c>
      <c r="R3" s="28" t="s">
        <v>380</v>
      </c>
      <c r="S3" s="27"/>
      <c r="T3" s="28" t="s">
        <v>371</v>
      </c>
      <c r="U3" s="34" t="s">
        <v>411</v>
      </c>
      <c r="V3" s="34" t="s">
        <v>410</v>
      </c>
      <c r="W3" s="34" t="s">
        <v>408</v>
      </c>
      <c r="X3" s="34" t="s">
        <v>409</v>
      </c>
      <c r="Y3" s="27"/>
      <c r="Z3" s="27"/>
      <c r="AA3" s="27"/>
      <c r="AB3" s="28" t="s">
        <v>372</v>
      </c>
      <c r="AC3" s="28" t="s">
        <v>373</v>
      </c>
      <c r="AD3" s="28" t="s">
        <v>374</v>
      </c>
      <c r="AE3" s="28" t="s">
        <v>375</v>
      </c>
      <c r="AF3" s="28" t="s">
        <v>376</v>
      </c>
      <c r="AG3" s="28" t="s">
        <v>377</v>
      </c>
      <c r="AH3" s="28" t="s">
        <v>378</v>
      </c>
      <c r="AI3" s="28" t="s">
        <v>379</v>
      </c>
      <c r="AJ3" s="28" t="s">
        <v>380</v>
      </c>
      <c r="AK3" s="27"/>
    </row>
    <row r="4" spans="1:37">
      <c r="A4" s="16" t="s">
        <v>240</v>
      </c>
      <c r="B4" s="30"/>
      <c r="C4" s="30"/>
      <c r="D4" s="30"/>
      <c r="E4" s="30"/>
      <c r="F4" s="30"/>
      <c r="G4" s="30"/>
      <c r="H4" s="23"/>
      <c r="I4" s="30"/>
      <c r="J4" s="30"/>
      <c r="K4" s="30"/>
      <c r="L4" s="30"/>
      <c r="M4" s="30"/>
      <c r="N4" s="30"/>
      <c r="O4" s="30"/>
      <c r="P4" s="30"/>
      <c r="Q4" s="30"/>
      <c r="R4" s="30"/>
      <c r="S4" s="30"/>
      <c r="T4" s="30"/>
      <c r="U4" s="30"/>
      <c r="V4" s="30"/>
      <c r="W4" s="30"/>
      <c r="X4" s="30"/>
      <c r="Y4" s="30"/>
      <c r="Z4" s="23"/>
      <c r="AA4" s="30"/>
      <c r="AB4" s="30"/>
      <c r="AC4" s="30"/>
      <c r="AD4" s="30"/>
      <c r="AE4" s="30"/>
      <c r="AF4" s="30"/>
      <c r="AG4" s="30"/>
      <c r="AH4" s="30"/>
      <c r="AI4" s="30"/>
      <c r="AJ4" s="30"/>
      <c r="AK4" s="30"/>
    </row>
    <row r="5" spans="1:37">
      <c r="A5" s="16" t="s">
        <v>241</v>
      </c>
      <c r="B5" s="30"/>
      <c r="C5" s="30"/>
      <c r="D5" s="30"/>
      <c r="E5" s="30"/>
      <c r="F5" s="30"/>
      <c r="G5" s="30"/>
      <c r="H5" s="23"/>
      <c r="I5" s="30"/>
      <c r="J5" s="30"/>
      <c r="K5" s="30"/>
      <c r="L5" s="30"/>
      <c r="M5" s="30"/>
      <c r="N5" s="30"/>
      <c r="O5" s="30"/>
      <c r="P5" s="30"/>
      <c r="Q5" s="30"/>
      <c r="R5" s="30"/>
      <c r="S5" s="30"/>
      <c r="T5" s="30"/>
      <c r="U5" s="30"/>
      <c r="V5" s="30"/>
      <c r="W5" s="30"/>
      <c r="X5" s="30"/>
      <c r="Y5" s="30"/>
      <c r="Z5" s="23"/>
      <c r="AA5" s="30"/>
      <c r="AB5" s="30"/>
      <c r="AC5" s="30"/>
      <c r="AD5" s="30"/>
      <c r="AE5" s="30"/>
      <c r="AF5" s="30"/>
      <c r="AG5" s="30"/>
      <c r="AH5" s="30"/>
      <c r="AI5" s="30"/>
      <c r="AJ5" s="30"/>
      <c r="AK5" s="30"/>
    </row>
    <row r="6" spans="1:37">
      <c r="A6" s="16" t="s">
        <v>242</v>
      </c>
      <c r="B6" s="30"/>
      <c r="C6" s="30"/>
      <c r="D6" s="30"/>
      <c r="E6" s="30"/>
      <c r="F6" s="30"/>
      <c r="G6" s="30"/>
      <c r="H6" s="23"/>
      <c r="I6" s="30"/>
      <c r="J6" s="30"/>
      <c r="K6" s="30"/>
      <c r="L6" s="30"/>
      <c r="M6" s="30"/>
      <c r="N6" s="30"/>
      <c r="O6" s="30"/>
      <c r="P6" s="30"/>
      <c r="Q6" s="30"/>
      <c r="R6" s="30"/>
      <c r="S6" s="30"/>
      <c r="T6" s="30"/>
      <c r="U6" s="30"/>
      <c r="V6" s="30"/>
      <c r="W6" s="30"/>
      <c r="X6" s="30"/>
      <c r="Y6" s="30"/>
      <c r="Z6" s="23"/>
      <c r="AA6" s="30"/>
      <c r="AB6" s="30"/>
      <c r="AC6" s="30"/>
      <c r="AD6" s="30"/>
      <c r="AE6" s="30"/>
      <c r="AF6" s="30"/>
      <c r="AG6" s="30"/>
      <c r="AH6" s="30"/>
      <c r="AI6" s="30"/>
      <c r="AJ6" s="30"/>
      <c r="AK6" s="30"/>
    </row>
    <row r="7" spans="1:37">
      <c r="A7" s="16"/>
      <c r="B7" s="30"/>
      <c r="C7" s="30"/>
      <c r="D7" s="30"/>
      <c r="E7" s="30"/>
      <c r="F7" s="30"/>
      <c r="G7" s="30"/>
      <c r="H7" s="22"/>
      <c r="I7" s="30"/>
      <c r="J7" s="30"/>
      <c r="K7" s="30"/>
      <c r="L7" s="30"/>
      <c r="M7" s="30"/>
      <c r="N7" s="30"/>
      <c r="O7" s="30"/>
      <c r="P7" s="30"/>
      <c r="Q7" s="30"/>
      <c r="R7" s="30"/>
      <c r="S7" s="30"/>
      <c r="T7" s="30"/>
      <c r="U7" s="30"/>
      <c r="V7" s="30"/>
      <c r="W7" s="30"/>
      <c r="X7" s="30"/>
      <c r="Y7" s="30"/>
      <c r="Z7" s="22"/>
      <c r="AA7" s="30"/>
      <c r="AB7" s="30"/>
      <c r="AC7" s="30"/>
      <c r="AD7" s="30"/>
      <c r="AE7" s="30"/>
      <c r="AF7" s="30"/>
      <c r="AG7" s="30"/>
      <c r="AH7" s="30"/>
      <c r="AI7" s="30"/>
      <c r="AJ7" s="30"/>
      <c r="AK7" s="30"/>
    </row>
    <row r="8" spans="1:37">
      <c r="A8" s="16"/>
      <c r="B8" s="30"/>
      <c r="C8" s="30"/>
      <c r="D8" s="30"/>
      <c r="E8" s="30"/>
      <c r="F8" s="30"/>
      <c r="G8" s="30"/>
      <c r="H8" s="22"/>
      <c r="I8" s="30"/>
      <c r="J8" s="30"/>
      <c r="K8" s="30"/>
      <c r="L8" s="30"/>
      <c r="M8" s="30"/>
      <c r="N8" s="30"/>
      <c r="O8" s="30"/>
      <c r="P8" s="30"/>
      <c r="Q8" s="30"/>
      <c r="R8" s="30"/>
      <c r="S8" s="30"/>
      <c r="T8" s="30"/>
      <c r="U8" s="30"/>
      <c r="V8" s="30"/>
      <c r="W8" s="30"/>
      <c r="X8" s="30"/>
      <c r="Y8" s="30"/>
      <c r="Z8" s="22"/>
      <c r="AA8" s="30"/>
      <c r="AB8" s="30"/>
      <c r="AC8" s="30"/>
      <c r="AD8" s="30"/>
      <c r="AE8" s="30"/>
      <c r="AF8" s="30"/>
      <c r="AG8" s="30"/>
      <c r="AH8" s="30"/>
      <c r="AI8" s="30"/>
      <c r="AJ8" s="30"/>
      <c r="AK8" s="30"/>
    </row>
    <row r="9" spans="1:37">
      <c r="A9" s="16"/>
      <c r="B9" s="30"/>
      <c r="C9" s="30"/>
      <c r="D9" s="30"/>
      <c r="E9" s="30"/>
      <c r="F9" s="30"/>
      <c r="G9" s="30"/>
      <c r="H9" s="22"/>
      <c r="I9" s="30"/>
      <c r="J9" s="30"/>
      <c r="K9" s="30"/>
      <c r="L9" s="30"/>
      <c r="M9" s="30"/>
      <c r="N9" s="30"/>
      <c r="O9" s="30"/>
      <c r="P9" s="30"/>
      <c r="Q9" s="30"/>
      <c r="R9" s="30"/>
      <c r="S9" s="30"/>
      <c r="T9" s="30"/>
      <c r="U9" s="30"/>
      <c r="V9" s="30"/>
      <c r="W9" s="30"/>
      <c r="X9" s="30"/>
      <c r="Y9" s="30"/>
      <c r="Z9" s="22"/>
      <c r="AA9" s="30"/>
      <c r="AB9" s="30"/>
      <c r="AC9" s="30"/>
      <c r="AD9" s="30"/>
      <c r="AE9" s="30"/>
      <c r="AF9" s="30"/>
      <c r="AG9" s="30"/>
      <c r="AH9" s="30"/>
      <c r="AI9" s="30"/>
      <c r="AJ9" s="30"/>
      <c r="AK9" s="30"/>
    </row>
    <row r="10" spans="1:37">
      <c r="A10" s="16"/>
      <c r="B10" s="30"/>
      <c r="C10" s="30"/>
      <c r="D10" s="30"/>
      <c r="E10" s="30"/>
      <c r="F10" s="30"/>
      <c r="G10" s="30"/>
      <c r="H10" s="22"/>
      <c r="I10" s="30"/>
      <c r="J10" s="30"/>
      <c r="K10" s="30"/>
      <c r="L10" s="30"/>
      <c r="M10" s="30"/>
      <c r="N10" s="30"/>
      <c r="O10" s="30"/>
      <c r="P10" s="30"/>
      <c r="Q10" s="30"/>
      <c r="R10" s="30"/>
      <c r="S10" s="30"/>
      <c r="T10" s="30"/>
      <c r="U10" s="30"/>
      <c r="V10" s="30"/>
      <c r="W10" s="30"/>
      <c r="X10" s="30"/>
      <c r="Y10" s="30"/>
      <c r="Z10" s="22"/>
      <c r="AA10" s="30"/>
      <c r="AB10" s="30"/>
      <c r="AC10" s="30"/>
      <c r="AD10" s="30"/>
      <c r="AE10" s="30"/>
      <c r="AF10" s="30"/>
      <c r="AG10" s="30"/>
      <c r="AH10" s="30"/>
      <c r="AI10" s="30"/>
      <c r="AJ10" s="30"/>
      <c r="AK10" s="30"/>
    </row>
    <row r="11" spans="1:37">
      <c r="A11" s="16"/>
      <c r="B11" s="30"/>
      <c r="C11" s="30"/>
      <c r="D11" s="30"/>
      <c r="E11" s="30"/>
      <c r="F11" s="30"/>
      <c r="G11" s="30"/>
      <c r="H11" s="22"/>
      <c r="I11" s="30"/>
      <c r="J11" s="30"/>
      <c r="K11" s="30"/>
      <c r="L11" s="30"/>
      <c r="M11" s="30"/>
      <c r="N11" s="30"/>
      <c r="O11" s="30"/>
      <c r="P11" s="30"/>
      <c r="Q11" s="30"/>
      <c r="R11" s="30"/>
      <c r="S11" s="30"/>
      <c r="T11" s="30"/>
      <c r="U11" s="30"/>
      <c r="V11" s="30"/>
      <c r="W11" s="30"/>
      <c r="X11" s="30"/>
      <c r="Y11" s="30"/>
      <c r="Z11" s="22"/>
      <c r="AA11" s="30"/>
      <c r="AB11" s="30"/>
      <c r="AC11" s="30"/>
      <c r="AD11" s="30"/>
      <c r="AE11" s="30"/>
      <c r="AF11" s="30"/>
      <c r="AG11" s="30"/>
      <c r="AH11" s="30"/>
      <c r="AI11" s="30"/>
      <c r="AJ11" s="30"/>
      <c r="AK11" s="30"/>
    </row>
    <row r="12" spans="1:37">
      <c r="A12" s="16"/>
      <c r="B12" s="30"/>
      <c r="C12" s="30"/>
      <c r="D12" s="30"/>
      <c r="E12" s="30"/>
      <c r="F12" s="30"/>
      <c r="G12" s="30"/>
      <c r="H12" s="22"/>
      <c r="I12" s="30"/>
      <c r="J12" s="30"/>
      <c r="K12" s="30"/>
      <c r="L12" s="30"/>
      <c r="M12" s="30"/>
      <c r="N12" s="30"/>
      <c r="O12" s="30"/>
      <c r="P12" s="30"/>
      <c r="Q12" s="30"/>
      <c r="R12" s="30"/>
      <c r="S12" s="30"/>
      <c r="T12" s="30"/>
      <c r="U12" s="30"/>
      <c r="V12" s="30"/>
      <c r="W12" s="30"/>
      <c r="X12" s="30"/>
      <c r="Y12" s="30"/>
      <c r="Z12" s="22"/>
      <c r="AA12" s="30"/>
      <c r="AB12" s="30"/>
      <c r="AC12" s="30"/>
      <c r="AD12" s="30"/>
      <c r="AE12" s="30"/>
      <c r="AF12" s="30"/>
      <c r="AG12" s="30"/>
      <c r="AH12" s="30"/>
      <c r="AI12" s="30"/>
      <c r="AJ12" s="30"/>
      <c r="AK12" s="30"/>
    </row>
    <row r="13" spans="1:37">
      <c r="A13" s="16"/>
      <c r="B13" s="30"/>
      <c r="C13" s="30"/>
      <c r="D13" s="30"/>
      <c r="E13" s="30"/>
      <c r="F13" s="30"/>
      <c r="G13" s="30"/>
      <c r="H13" s="22"/>
      <c r="I13" s="30"/>
      <c r="J13" s="30"/>
      <c r="K13" s="30"/>
      <c r="L13" s="30"/>
      <c r="M13" s="30"/>
      <c r="N13" s="30"/>
      <c r="O13" s="30"/>
      <c r="P13" s="30"/>
      <c r="Q13" s="30"/>
      <c r="R13" s="30"/>
      <c r="S13" s="30"/>
      <c r="T13" s="30"/>
      <c r="U13" s="30"/>
      <c r="V13" s="30"/>
      <c r="W13" s="30"/>
      <c r="X13" s="30"/>
      <c r="Y13" s="30"/>
      <c r="Z13" s="22"/>
      <c r="AA13" s="30"/>
      <c r="AB13" s="30"/>
      <c r="AC13" s="30"/>
      <c r="AD13" s="30"/>
      <c r="AE13" s="30"/>
      <c r="AF13" s="30"/>
      <c r="AG13" s="30"/>
      <c r="AH13" s="30"/>
      <c r="AI13" s="30"/>
      <c r="AJ13" s="30"/>
      <c r="AK13" s="30"/>
    </row>
    <row r="14" spans="1:37">
      <c r="A14" s="16"/>
      <c r="B14" s="30"/>
      <c r="C14" s="30"/>
      <c r="D14" s="30"/>
      <c r="E14" s="30"/>
      <c r="F14" s="30"/>
      <c r="G14" s="30"/>
      <c r="H14" s="22"/>
      <c r="I14" s="30"/>
      <c r="J14" s="30"/>
      <c r="K14" s="30"/>
      <c r="L14" s="30"/>
      <c r="M14" s="30"/>
      <c r="N14" s="30"/>
      <c r="O14" s="30"/>
      <c r="P14" s="30"/>
      <c r="Q14" s="30"/>
      <c r="R14" s="30"/>
      <c r="S14" s="30"/>
      <c r="T14" s="30"/>
      <c r="U14" s="30"/>
      <c r="V14" s="30"/>
      <c r="W14" s="30"/>
      <c r="X14" s="30"/>
      <c r="Y14" s="30"/>
      <c r="Z14" s="22"/>
      <c r="AA14" s="30"/>
      <c r="AB14" s="30"/>
      <c r="AC14" s="30"/>
      <c r="AD14" s="30"/>
      <c r="AE14" s="30"/>
      <c r="AF14" s="30"/>
      <c r="AG14" s="30"/>
      <c r="AH14" s="30"/>
      <c r="AI14" s="30"/>
      <c r="AJ14" s="30"/>
      <c r="AK14" s="30"/>
    </row>
    <row r="15" spans="1:37">
      <c r="A15" s="16"/>
      <c r="B15" s="30"/>
      <c r="C15" s="30"/>
      <c r="D15" s="30"/>
      <c r="E15" s="30"/>
      <c r="F15" s="30"/>
      <c r="G15" s="30"/>
      <c r="H15" s="22"/>
      <c r="I15" s="30"/>
      <c r="J15" s="30"/>
      <c r="K15" s="30"/>
      <c r="L15" s="30"/>
      <c r="M15" s="30"/>
      <c r="N15" s="30"/>
      <c r="O15" s="30"/>
      <c r="P15" s="30"/>
      <c r="Q15" s="30"/>
      <c r="R15" s="30"/>
      <c r="S15" s="30"/>
      <c r="T15" s="30"/>
      <c r="U15" s="30"/>
      <c r="V15" s="30"/>
      <c r="W15" s="30"/>
      <c r="X15" s="30"/>
      <c r="Y15" s="30"/>
      <c r="Z15" s="22"/>
      <c r="AA15" s="30"/>
      <c r="AB15" s="30"/>
      <c r="AC15" s="30"/>
      <c r="AD15" s="30"/>
      <c r="AE15" s="30"/>
      <c r="AF15" s="30"/>
      <c r="AG15" s="30"/>
      <c r="AH15" s="30"/>
      <c r="AI15" s="30"/>
      <c r="AJ15" s="30"/>
      <c r="AK15" s="30"/>
    </row>
    <row r="16" spans="1:37">
      <c r="A16" s="16"/>
      <c r="B16" s="30"/>
      <c r="C16" s="30"/>
      <c r="D16" s="30"/>
      <c r="E16" s="30"/>
      <c r="F16" s="30"/>
      <c r="G16" s="30"/>
      <c r="H16" s="22"/>
      <c r="I16" s="30"/>
      <c r="J16" s="30"/>
      <c r="K16" s="30"/>
      <c r="L16" s="30"/>
      <c r="M16" s="30"/>
      <c r="N16" s="30"/>
      <c r="O16" s="30"/>
      <c r="P16" s="30"/>
      <c r="Q16" s="30"/>
      <c r="R16" s="30"/>
      <c r="S16" s="30"/>
      <c r="T16" s="30"/>
      <c r="U16" s="30"/>
      <c r="V16" s="30"/>
      <c r="W16" s="30"/>
      <c r="X16" s="30"/>
      <c r="Y16" s="30"/>
      <c r="Z16" s="22"/>
      <c r="AA16" s="30"/>
      <c r="AB16" s="30"/>
      <c r="AC16" s="30"/>
      <c r="AD16" s="30"/>
      <c r="AE16" s="30"/>
      <c r="AF16" s="30"/>
      <c r="AG16" s="30"/>
      <c r="AH16" s="30"/>
      <c r="AI16" s="30"/>
      <c r="AJ16" s="30"/>
      <c r="AK16" s="30"/>
    </row>
    <row r="17" spans="1:37">
      <c r="A17" s="16"/>
      <c r="B17" s="30"/>
      <c r="C17" s="30"/>
      <c r="D17" s="30"/>
      <c r="E17" s="30"/>
      <c r="F17" s="30"/>
      <c r="G17" s="30"/>
      <c r="H17" s="22"/>
      <c r="I17" s="30"/>
      <c r="J17" s="30"/>
      <c r="K17" s="30"/>
      <c r="L17" s="30"/>
      <c r="M17" s="30"/>
      <c r="N17" s="30"/>
      <c r="O17" s="30"/>
      <c r="P17" s="30"/>
      <c r="Q17" s="30"/>
      <c r="R17" s="30"/>
      <c r="S17" s="30"/>
      <c r="T17" s="30"/>
      <c r="U17" s="30"/>
      <c r="V17" s="30"/>
      <c r="W17" s="30"/>
      <c r="X17" s="30"/>
      <c r="Y17" s="30"/>
      <c r="Z17" s="22"/>
      <c r="AA17" s="30"/>
      <c r="AB17" s="30"/>
      <c r="AC17" s="30"/>
      <c r="AD17" s="30"/>
      <c r="AE17" s="30"/>
      <c r="AF17" s="30"/>
      <c r="AG17" s="30"/>
      <c r="AH17" s="30"/>
      <c r="AI17" s="30"/>
      <c r="AJ17" s="30"/>
      <c r="AK17" s="30"/>
    </row>
    <row r="18" spans="1:37">
      <c r="A18" s="16"/>
      <c r="B18" s="30"/>
      <c r="C18" s="30"/>
      <c r="D18" s="30"/>
      <c r="E18" s="30"/>
      <c r="F18" s="30"/>
      <c r="G18" s="30"/>
      <c r="H18" s="22"/>
      <c r="I18" s="30"/>
      <c r="J18" s="30"/>
      <c r="K18" s="30"/>
      <c r="L18" s="30"/>
      <c r="M18" s="30"/>
      <c r="N18" s="30"/>
      <c r="O18" s="30"/>
      <c r="P18" s="30"/>
      <c r="Q18" s="30"/>
      <c r="R18" s="30"/>
      <c r="S18" s="30"/>
      <c r="T18" s="30"/>
      <c r="U18" s="30"/>
      <c r="V18" s="30"/>
      <c r="W18" s="30"/>
      <c r="X18" s="30"/>
      <c r="Y18" s="30"/>
      <c r="Z18" s="22"/>
      <c r="AA18" s="30"/>
      <c r="AB18" s="30"/>
      <c r="AC18" s="30"/>
      <c r="AD18" s="30"/>
      <c r="AE18" s="30"/>
      <c r="AF18" s="30"/>
      <c r="AG18" s="30"/>
      <c r="AH18" s="30"/>
      <c r="AI18" s="30"/>
      <c r="AJ18" s="30"/>
      <c r="AK18" s="30"/>
    </row>
    <row r="19" spans="1:37">
      <c r="A19" s="16"/>
      <c r="B19" s="30"/>
      <c r="C19" s="30"/>
      <c r="D19" s="30"/>
      <c r="E19" s="30"/>
      <c r="F19" s="30"/>
      <c r="G19" s="30"/>
      <c r="H19" s="22"/>
      <c r="I19" s="30"/>
      <c r="J19" s="30"/>
      <c r="K19" s="30"/>
      <c r="L19" s="30"/>
      <c r="M19" s="30"/>
      <c r="N19" s="30"/>
      <c r="O19" s="30"/>
      <c r="P19" s="30"/>
      <c r="Q19" s="30"/>
      <c r="R19" s="30"/>
      <c r="S19" s="30"/>
      <c r="T19" s="30"/>
      <c r="U19" s="30"/>
      <c r="V19" s="30"/>
      <c r="W19" s="30"/>
      <c r="X19" s="30"/>
      <c r="Y19" s="30"/>
      <c r="Z19" s="22"/>
      <c r="AA19" s="30"/>
      <c r="AB19" s="30"/>
      <c r="AC19" s="30"/>
      <c r="AD19" s="30"/>
      <c r="AE19" s="30"/>
      <c r="AF19" s="30"/>
      <c r="AG19" s="30"/>
      <c r="AH19" s="30"/>
      <c r="AI19" s="30"/>
      <c r="AJ19" s="30"/>
      <c r="AK19" s="30"/>
    </row>
    <row r="20" spans="1:37">
      <c r="A20" s="16"/>
      <c r="B20" s="30"/>
      <c r="C20" s="30"/>
      <c r="D20" s="30"/>
      <c r="E20" s="30"/>
      <c r="F20" s="30"/>
      <c r="G20" s="30"/>
      <c r="H20" s="22"/>
      <c r="I20" s="30"/>
      <c r="J20" s="30"/>
      <c r="K20" s="30"/>
      <c r="L20" s="30"/>
      <c r="M20" s="30"/>
      <c r="N20" s="30"/>
      <c r="O20" s="30"/>
      <c r="P20" s="30"/>
      <c r="Q20" s="30"/>
      <c r="R20" s="30"/>
      <c r="S20" s="30"/>
      <c r="T20" s="30"/>
      <c r="U20" s="30"/>
      <c r="V20" s="30"/>
      <c r="W20" s="30"/>
      <c r="X20" s="30"/>
      <c r="Y20" s="30"/>
      <c r="Z20" s="22"/>
      <c r="AA20" s="30"/>
      <c r="AB20" s="30"/>
      <c r="AC20" s="30"/>
      <c r="AD20" s="30"/>
      <c r="AE20" s="30"/>
      <c r="AF20" s="30"/>
      <c r="AG20" s="30"/>
      <c r="AH20" s="30"/>
      <c r="AI20" s="30"/>
      <c r="AJ20" s="30"/>
      <c r="AK20" s="30"/>
    </row>
    <row r="21" spans="1:37">
      <c r="A21" s="16"/>
      <c r="B21" s="30"/>
      <c r="C21" s="30"/>
      <c r="D21" s="30"/>
      <c r="E21" s="30"/>
      <c r="F21" s="30"/>
      <c r="G21" s="30"/>
      <c r="H21" s="22"/>
      <c r="I21" s="30"/>
      <c r="J21" s="30"/>
      <c r="K21" s="30"/>
      <c r="L21" s="30"/>
      <c r="M21" s="30"/>
      <c r="N21" s="30"/>
      <c r="O21" s="30"/>
      <c r="P21" s="30"/>
      <c r="Q21" s="30"/>
      <c r="R21" s="30"/>
      <c r="S21" s="30"/>
      <c r="T21" s="30"/>
      <c r="U21" s="30"/>
      <c r="V21" s="30"/>
      <c r="W21" s="30"/>
      <c r="X21" s="30"/>
      <c r="Y21" s="30"/>
      <c r="Z21" s="22"/>
      <c r="AA21" s="30"/>
      <c r="AB21" s="30"/>
      <c r="AC21" s="30"/>
      <c r="AD21" s="30"/>
      <c r="AE21" s="30"/>
      <c r="AF21" s="30"/>
      <c r="AG21" s="30"/>
      <c r="AH21" s="30"/>
      <c r="AI21" s="30"/>
      <c r="AJ21" s="30"/>
      <c r="AK21" s="30"/>
    </row>
    <row r="22" spans="1:37">
      <c r="A22" s="16"/>
      <c r="B22" s="30"/>
      <c r="C22" s="30"/>
      <c r="D22" s="30"/>
      <c r="E22" s="30"/>
      <c r="F22" s="30"/>
      <c r="G22" s="30"/>
      <c r="H22" s="22"/>
      <c r="I22" s="30"/>
      <c r="J22" s="30"/>
      <c r="K22" s="30"/>
      <c r="L22" s="30"/>
      <c r="M22" s="30"/>
      <c r="N22" s="30"/>
      <c r="O22" s="30"/>
      <c r="P22" s="30"/>
      <c r="Q22" s="30"/>
      <c r="R22" s="30"/>
      <c r="S22" s="30"/>
      <c r="T22" s="30"/>
      <c r="U22" s="30"/>
      <c r="V22" s="30"/>
      <c r="W22" s="30"/>
      <c r="X22" s="30"/>
      <c r="Y22" s="30"/>
      <c r="Z22" s="22"/>
      <c r="AA22" s="30"/>
      <c r="AB22" s="30"/>
      <c r="AC22" s="30"/>
      <c r="AD22" s="30"/>
      <c r="AE22" s="30"/>
      <c r="AF22" s="30"/>
      <c r="AG22" s="30"/>
      <c r="AH22" s="30"/>
      <c r="AI22" s="30"/>
      <c r="AJ22" s="30"/>
      <c r="AK22" s="30"/>
    </row>
    <row r="23" spans="1:37">
      <c r="A23" s="16"/>
      <c r="B23" s="30"/>
      <c r="C23" s="30"/>
      <c r="D23" s="30"/>
      <c r="E23" s="30"/>
      <c r="F23" s="30"/>
      <c r="G23" s="30"/>
      <c r="H23" s="22"/>
      <c r="I23" s="30"/>
      <c r="J23" s="30"/>
      <c r="K23" s="30"/>
      <c r="L23" s="30"/>
      <c r="M23" s="30"/>
      <c r="N23" s="30"/>
      <c r="O23" s="30"/>
      <c r="P23" s="30"/>
      <c r="Q23" s="30"/>
      <c r="R23" s="30"/>
      <c r="S23" s="30"/>
      <c r="T23" s="30"/>
      <c r="U23" s="30"/>
      <c r="V23" s="30"/>
      <c r="W23" s="30"/>
      <c r="X23" s="30"/>
      <c r="Y23" s="30"/>
      <c r="Z23" s="22"/>
      <c r="AA23" s="30"/>
      <c r="AB23" s="30"/>
      <c r="AC23" s="30"/>
      <c r="AD23" s="30"/>
      <c r="AE23" s="30"/>
      <c r="AF23" s="30"/>
      <c r="AG23" s="30"/>
      <c r="AH23" s="30"/>
      <c r="AI23" s="30"/>
      <c r="AJ23" s="30"/>
      <c r="AK23" s="30"/>
    </row>
    <row r="24" spans="1:37">
      <c r="A24" s="16"/>
      <c r="B24" s="30"/>
      <c r="C24" s="30"/>
      <c r="D24" s="30"/>
      <c r="E24" s="30"/>
      <c r="F24" s="30"/>
      <c r="G24" s="30"/>
      <c r="H24" s="22"/>
      <c r="I24" s="30"/>
      <c r="J24" s="30"/>
      <c r="K24" s="30"/>
      <c r="L24" s="30"/>
      <c r="M24" s="30"/>
      <c r="N24" s="30"/>
      <c r="O24" s="30"/>
      <c r="P24" s="30"/>
      <c r="Q24" s="30"/>
      <c r="R24" s="30"/>
      <c r="S24" s="30"/>
      <c r="T24" s="30"/>
      <c r="U24" s="30"/>
      <c r="V24" s="30"/>
      <c r="W24" s="30"/>
      <c r="X24" s="30"/>
      <c r="Y24" s="30"/>
      <c r="Z24" s="22"/>
      <c r="AA24" s="30"/>
      <c r="AB24" s="30"/>
      <c r="AC24" s="30"/>
      <c r="AD24" s="30"/>
      <c r="AE24" s="30"/>
      <c r="AF24" s="30"/>
      <c r="AG24" s="30"/>
      <c r="AH24" s="30"/>
      <c r="AI24" s="30"/>
      <c r="AJ24" s="30"/>
      <c r="AK24" s="30"/>
    </row>
    <row r="25" spans="1:37">
      <c r="A25" s="16"/>
      <c r="B25" s="30"/>
      <c r="C25" s="30"/>
      <c r="D25" s="30"/>
      <c r="E25" s="30"/>
      <c r="F25" s="30"/>
      <c r="G25" s="30"/>
      <c r="H25" s="22"/>
      <c r="I25" s="30"/>
      <c r="J25" s="30"/>
      <c r="K25" s="30"/>
      <c r="L25" s="30"/>
      <c r="M25" s="30"/>
      <c r="N25" s="30"/>
      <c r="O25" s="30"/>
      <c r="P25" s="30"/>
      <c r="Q25" s="30"/>
      <c r="R25" s="30"/>
      <c r="S25" s="30"/>
      <c r="T25" s="30"/>
      <c r="U25" s="30"/>
      <c r="V25" s="30"/>
      <c r="W25" s="30"/>
      <c r="X25" s="30"/>
      <c r="Y25" s="30"/>
      <c r="Z25" s="22"/>
      <c r="AA25" s="30"/>
      <c r="AB25" s="30"/>
      <c r="AC25" s="30"/>
      <c r="AD25" s="30"/>
      <c r="AE25" s="30"/>
      <c r="AF25" s="30"/>
      <c r="AG25" s="30"/>
      <c r="AH25" s="30"/>
      <c r="AI25" s="30"/>
      <c r="AJ25" s="30"/>
      <c r="AK25" s="30"/>
    </row>
    <row r="26" spans="1:37">
      <c r="A26" s="16"/>
      <c r="B26" s="30"/>
      <c r="C26" s="30"/>
      <c r="D26" s="30"/>
      <c r="E26" s="30"/>
      <c r="F26" s="30"/>
      <c r="G26" s="30"/>
      <c r="H26" s="22"/>
      <c r="I26" s="30"/>
      <c r="J26" s="30"/>
      <c r="K26" s="30"/>
      <c r="L26" s="30"/>
      <c r="M26" s="30"/>
      <c r="N26" s="30"/>
      <c r="O26" s="30"/>
      <c r="P26" s="30"/>
      <c r="Q26" s="30"/>
      <c r="R26" s="30"/>
      <c r="S26" s="30"/>
      <c r="T26" s="30"/>
      <c r="U26" s="30"/>
      <c r="V26" s="30"/>
      <c r="W26" s="30"/>
      <c r="X26" s="30"/>
      <c r="Y26" s="30"/>
      <c r="Z26" s="22"/>
      <c r="AA26" s="30"/>
      <c r="AB26" s="30"/>
      <c r="AC26" s="30"/>
      <c r="AD26" s="30"/>
      <c r="AE26" s="30"/>
      <c r="AF26" s="30"/>
      <c r="AG26" s="30"/>
      <c r="AH26" s="30"/>
      <c r="AI26" s="30"/>
      <c r="AJ26" s="30"/>
      <c r="AK26" s="30"/>
    </row>
    <row r="27" spans="1:37">
      <c r="A27" s="16"/>
      <c r="B27" s="30"/>
      <c r="C27" s="30"/>
      <c r="D27" s="30"/>
      <c r="E27" s="30"/>
      <c r="F27" s="30"/>
      <c r="G27" s="30"/>
      <c r="H27" s="22"/>
      <c r="I27" s="30"/>
      <c r="J27" s="30"/>
      <c r="K27" s="30"/>
      <c r="L27" s="30"/>
      <c r="M27" s="30"/>
      <c r="N27" s="30"/>
      <c r="O27" s="30"/>
      <c r="P27" s="30"/>
      <c r="Q27" s="30"/>
      <c r="R27" s="30"/>
      <c r="S27" s="30"/>
      <c r="T27" s="30"/>
      <c r="U27" s="30"/>
      <c r="V27" s="30"/>
      <c r="W27" s="30"/>
      <c r="X27" s="30"/>
      <c r="Y27" s="30"/>
      <c r="Z27" s="22"/>
      <c r="AA27" s="30"/>
      <c r="AB27" s="30"/>
      <c r="AC27" s="30"/>
      <c r="AD27" s="30"/>
      <c r="AE27" s="30"/>
      <c r="AF27" s="30"/>
      <c r="AG27" s="30"/>
      <c r="AH27" s="30"/>
      <c r="AI27" s="30"/>
      <c r="AJ27" s="30"/>
      <c r="AK27" s="30"/>
    </row>
    <row r="28" spans="1:37">
      <c r="A28" s="16"/>
      <c r="B28" s="30"/>
      <c r="C28" s="30"/>
      <c r="D28" s="30"/>
      <c r="E28" s="30"/>
      <c r="F28" s="30"/>
      <c r="G28" s="30"/>
      <c r="H28" s="22"/>
      <c r="I28" s="30"/>
      <c r="J28" s="30"/>
      <c r="K28" s="30"/>
      <c r="L28" s="30"/>
      <c r="M28" s="30"/>
      <c r="N28" s="30"/>
      <c r="O28" s="30"/>
      <c r="P28" s="30"/>
      <c r="Q28" s="30"/>
      <c r="R28" s="30"/>
      <c r="S28" s="30"/>
      <c r="T28" s="30"/>
      <c r="U28" s="30"/>
      <c r="V28" s="30"/>
      <c r="W28" s="30"/>
      <c r="X28" s="30"/>
      <c r="Y28" s="30"/>
      <c r="Z28" s="22"/>
      <c r="AA28" s="30"/>
      <c r="AB28" s="30"/>
      <c r="AC28" s="30"/>
      <c r="AD28" s="30"/>
      <c r="AE28" s="30"/>
      <c r="AF28" s="30"/>
      <c r="AG28" s="30"/>
      <c r="AH28" s="30"/>
      <c r="AI28" s="30"/>
      <c r="AJ28" s="30"/>
      <c r="AK28" s="30"/>
    </row>
    <row r="29" spans="1:37">
      <c r="A29" s="16"/>
      <c r="B29" s="30"/>
      <c r="C29" s="30"/>
      <c r="D29" s="30"/>
      <c r="E29" s="30"/>
      <c r="F29" s="30"/>
      <c r="G29" s="30"/>
      <c r="H29" s="22"/>
      <c r="I29" s="30"/>
      <c r="J29" s="30"/>
      <c r="K29" s="30"/>
      <c r="L29" s="30"/>
      <c r="M29" s="30"/>
      <c r="N29" s="30"/>
      <c r="O29" s="30"/>
      <c r="P29" s="30"/>
      <c r="Q29" s="30"/>
      <c r="R29" s="30"/>
      <c r="S29" s="30"/>
      <c r="T29" s="30"/>
      <c r="U29" s="30"/>
      <c r="V29" s="30"/>
      <c r="W29" s="30"/>
      <c r="X29" s="30"/>
      <c r="Y29" s="30"/>
      <c r="Z29" s="22"/>
      <c r="AA29" s="30"/>
      <c r="AB29" s="30"/>
      <c r="AC29" s="30"/>
      <c r="AD29" s="30"/>
      <c r="AE29" s="30"/>
      <c r="AF29" s="30"/>
      <c r="AG29" s="30"/>
      <c r="AH29" s="30"/>
      <c r="AI29" s="30"/>
      <c r="AJ29" s="30"/>
      <c r="AK29" s="30"/>
    </row>
    <row r="30" spans="1:37">
      <c r="A30" s="16"/>
      <c r="B30" s="30"/>
      <c r="C30" s="30"/>
      <c r="D30" s="30"/>
      <c r="E30" s="30"/>
      <c r="F30" s="30"/>
      <c r="G30" s="30"/>
      <c r="H30" s="22"/>
      <c r="I30" s="30"/>
      <c r="J30" s="30"/>
      <c r="K30" s="30"/>
      <c r="L30" s="30"/>
      <c r="M30" s="30"/>
      <c r="N30" s="30"/>
      <c r="O30" s="30"/>
      <c r="P30" s="30"/>
      <c r="Q30" s="30"/>
      <c r="R30" s="30"/>
      <c r="S30" s="30"/>
      <c r="T30" s="30"/>
      <c r="U30" s="30"/>
      <c r="V30" s="30"/>
      <c r="W30" s="30"/>
      <c r="X30" s="30"/>
      <c r="Y30" s="30"/>
      <c r="Z30" s="22"/>
      <c r="AA30" s="30"/>
      <c r="AB30" s="30"/>
      <c r="AC30" s="30"/>
      <c r="AD30" s="30"/>
      <c r="AE30" s="30"/>
      <c r="AF30" s="30"/>
      <c r="AG30" s="30"/>
      <c r="AH30" s="30"/>
      <c r="AI30" s="30"/>
      <c r="AJ30" s="30"/>
      <c r="AK30" s="30"/>
    </row>
    <row r="31" spans="1:37">
      <c r="A31" s="16"/>
      <c r="B31" s="30"/>
      <c r="C31" s="30"/>
      <c r="D31" s="30"/>
      <c r="E31" s="30"/>
      <c r="F31" s="30"/>
      <c r="G31" s="30"/>
      <c r="H31" s="22"/>
      <c r="I31" s="30"/>
      <c r="J31" s="30"/>
      <c r="K31" s="30"/>
      <c r="L31" s="30"/>
      <c r="M31" s="30"/>
      <c r="N31" s="30"/>
      <c r="O31" s="30"/>
      <c r="P31" s="30"/>
      <c r="Q31" s="30"/>
      <c r="R31" s="30"/>
      <c r="S31" s="30"/>
      <c r="T31" s="30"/>
      <c r="U31" s="30"/>
      <c r="V31" s="30"/>
      <c r="W31" s="30"/>
      <c r="X31" s="30"/>
      <c r="Y31" s="30"/>
      <c r="Z31" s="22"/>
      <c r="AA31" s="30"/>
      <c r="AB31" s="30"/>
      <c r="AC31" s="30"/>
      <c r="AD31" s="30"/>
      <c r="AE31" s="30"/>
      <c r="AF31" s="30"/>
      <c r="AG31" s="30"/>
      <c r="AH31" s="30"/>
      <c r="AI31" s="30"/>
      <c r="AJ31" s="30"/>
      <c r="AK31" s="30"/>
    </row>
    <row r="32" spans="1:37">
      <c r="A32" s="16"/>
      <c r="B32" s="30"/>
      <c r="C32" s="30"/>
      <c r="D32" s="30"/>
      <c r="E32" s="30"/>
      <c r="F32" s="30"/>
      <c r="G32" s="30"/>
      <c r="H32" s="22"/>
      <c r="I32" s="30"/>
      <c r="J32" s="30"/>
      <c r="K32" s="30"/>
      <c r="L32" s="30"/>
      <c r="M32" s="30"/>
      <c r="N32" s="30"/>
      <c r="O32" s="30"/>
      <c r="P32" s="30"/>
      <c r="Q32" s="30"/>
      <c r="R32" s="30"/>
      <c r="S32" s="30"/>
      <c r="T32" s="30"/>
      <c r="U32" s="30"/>
      <c r="V32" s="30"/>
      <c r="W32" s="30"/>
      <c r="X32" s="30"/>
      <c r="Y32" s="30"/>
      <c r="Z32" s="22"/>
      <c r="AA32" s="30"/>
      <c r="AB32" s="30"/>
      <c r="AC32" s="30"/>
      <c r="AD32" s="30"/>
      <c r="AE32" s="30"/>
      <c r="AF32" s="30"/>
      <c r="AG32" s="30"/>
      <c r="AH32" s="30"/>
      <c r="AI32" s="30"/>
      <c r="AJ32" s="30"/>
      <c r="AK32" s="30"/>
    </row>
    <row r="33" spans="1:37">
      <c r="A33" s="16"/>
      <c r="B33" s="30"/>
      <c r="C33" s="30"/>
      <c r="D33" s="30"/>
      <c r="E33" s="30"/>
      <c r="F33" s="30"/>
      <c r="G33" s="30"/>
      <c r="H33" s="22"/>
      <c r="I33" s="30"/>
      <c r="J33" s="30"/>
      <c r="K33" s="30"/>
      <c r="L33" s="30"/>
      <c r="M33" s="30"/>
      <c r="N33" s="30"/>
      <c r="O33" s="30"/>
      <c r="P33" s="30"/>
      <c r="Q33" s="30"/>
      <c r="R33" s="30"/>
      <c r="S33" s="30"/>
      <c r="T33" s="30"/>
      <c r="U33" s="30"/>
      <c r="V33" s="30"/>
      <c r="W33" s="30"/>
      <c r="X33" s="30"/>
      <c r="Y33" s="30"/>
      <c r="Z33" s="22"/>
      <c r="AA33" s="30"/>
      <c r="AB33" s="30"/>
      <c r="AC33" s="30"/>
      <c r="AD33" s="30"/>
      <c r="AE33" s="30"/>
      <c r="AF33" s="30"/>
      <c r="AG33" s="30"/>
      <c r="AH33" s="30"/>
      <c r="AI33" s="30"/>
      <c r="AJ33" s="30"/>
      <c r="AK33" s="30"/>
    </row>
    <row r="34" spans="1:37">
      <c r="A34" s="16"/>
      <c r="B34" s="30"/>
      <c r="C34" s="30"/>
      <c r="D34" s="30"/>
      <c r="E34" s="30"/>
      <c r="F34" s="30"/>
      <c r="G34" s="30"/>
      <c r="H34" s="22"/>
      <c r="I34" s="30"/>
      <c r="J34" s="30"/>
      <c r="K34" s="30"/>
      <c r="L34" s="30"/>
      <c r="M34" s="30"/>
      <c r="N34" s="30"/>
      <c r="O34" s="30"/>
      <c r="P34" s="30"/>
      <c r="Q34" s="30"/>
      <c r="R34" s="30"/>
      <c r="S34" s="30"/>
      <c r="T34" s="30"/>
      <c r="U34" s="30"/>
      <c r="V34" s="30"/>
      <c r="W34" s="30"/>
      <c r="X34" s="30"/>
      <c r="Y34" s="30"/>
      <c r="Z34" s="22"/>
      <c r="AA34" s="30"/>
      <c r="AB34" s="30"/>
      <c r="AC34" s="30"/>
      <c r="AD34" s="30"/>
      <c r="AE34" s="30"/>
      <c r="AF34" s="30"/>
      <c r="AG34" s="30"/>
      <c r="AH34" s="30"/>
      <c r="AI34" s="30"/>
      <c r="AJ34" s="30"/>
      <c r="AK34" s="30"/>
    </row>
    <row r="35" spans="1:37">
      <c r="A35" s="16"/>
      <c r="B35" s="30"/>
      <c r="C35" s="30"/>
      <c r="D35" s="30"/>
      <c r="E35" s="30"/>
      <c r="F35" s="30"/>
      <c r="G35" s="30"/>
      <c r="H35" s="22"/>
      <c r="I35" s="30"/>
      <c r="J35" s="30"/>
      <c r="K35" s="30"/>
      <c r="L35" s="30"/>
      <c r="M35" s="30"/>
      <c r="N35" s="30"/>
      <c r="O35" s="30"/>
      <c r="P35" s="30"/>
      <c r="Q35" s="30"/>
      <c r="R35" s="30"/>
      <c r="S35" s="30"/>
      <c r="T35" s="30"/>
      <c r="U35" s="30"/>
      <c r="V35" s="30"/>
      <c r="W35" s="30"/>
      <c r="X35" s="30"/>
      <c r="Y35" s="30"/>
      <c r="Z35" s="22"/>
      <c r="AA35" s="30"/>
      <c r="AB35" s="30"/>
      <c r="AC35" s="30"/>
      <c r="AD35" s="30"/>
      <c r="AE35" s="30"/>
      <c r="AF35" s="30"/>
      <c r="AG35" s="30"/>
      <c r="AH35" s="30"/>
      <c r="AI35" s="30"/>
      <c r="AJ35" s="30"/>
      <c r="AK35" s="30"/>
    </row>
    <row r="36" spans="1:37">
      <c r="A36" s="16"/>
      <c r="B36" s="30"/>
      <c r="C36" s="30"/>
      <c r="D36" s="30"/>
      <c r="E36" s="30"/>
      <c r="F36" s="30"/>
      <c r="G36" s="30"/>
      <c r="H36" s="22"/>
      <c r="I36" s="30"/>
      <c r="J36" s="30"/>
      <c r="K36" s="30"/>
      <c r="L36" s="30"/>
      <c r="M36" s="30"/>
      <c r="N36" s="30"/>
      <c r="O36" s="30"/>
      <c r="P36" s="30"/>
      <c r="Q36" s="30"/>
      <c r="R36" s="30"/>
      <c r="S36" s="30"/>
      <c r="T36" s="30"/>
      <c r="U36" s="30"/>
      <c r="V36" s="30"/>
      <c r="W36" s="30"/>
      <c r="X36" s="30"/>
      <c r="Y36" s="30"/>
      <c r="Z36" s="22"/>
      <c r="AA36" s="30"/>
      <c r="AB36" s="30"/>
      <c r="AC36" s="30"/>
      <c r="AD36" s="30"/>
      <c r="AE36" s="30"/>
      <c r="AF36" s="30"/>
      <c r="AG36" s="30"/>
      <c r="AH36" s="30"/>
      <c r="AI36" s="30"/>
      <c r="AJ36" s="30"/>
      <c r="AK36" s="30"/>
    </row>
    <row r="37" spans="1:37">
      <c r="A37" s="16"/>
      <c r="B37" s="30"/>
      <c r="C37" s="30"/>
      <c r="D37" s="30"/>
      <c r="E37" s="30"/>
      <c r="F37" s="30"/>
      <c r="G37" s="30"/>
      <c r="H37" s="22"/>
      <c r="I37" s="30"/>
      <c r="J37" s="30"/>
      <c r="K37" s="30"/>
      <c r="L37" s="30"/>
      <c r="M37" s="30"/>
      <c r="N37" s="30"/>
      <c r="O37" s="30"/>
      <c r="P37" s="30"/>
      <c r="Q37" s="30"/>
      <c r="R37" s="30"/>
      <c r="S37" s="30"/>
      <c r="T37" s="30"/>
      <c r="U37" s="30"/>
      <c r="V37" s="30"/>
      <c r="W37" s="30"/>
      <c r="X37" s="30"/>
      <c r="Y37" s="30"/>
      <c r="Z37" s="22"/>
      <c r="AA37" s="30"/>
      <c r="AB37" s="30"/>
      <c r="AC37" s="30"/>
      <c r="AD37" s="30"/>
      <c r="AE37" s="30"/>
      <c r="AF37" s="30"/>
      <c r="AG37" s="30"/>
      <c r="AH37" s="30"/>
      <c r="AI37" s="30"/>
      <c r="AJ37" s="30"/>
      <c r="AK37" s="30"/>
    </row>
    <row r="38" spans="1:37">
      <c r="A38" s="16"/>
      <c r="B38" s="30"/>
      <c r="C38" s="30"/>
      <c r="D38" s="30"/>
      <c r="E38" s="30"/>
      <c r="F38" s="30"/>
      <c r="G38" s="30"/>
      <c r="H38" s="22"/>
      <c r="I38" s="30"/>
      <c r="J38" s="30"/>
      <c r="K38" s="30"/>
      <c r="L38" s="30"/>
      <c r="M38" s="30"/>
      <c r="N38" s="30"/>
      <c r="O38" s="30"/>
      <c r="P38" s="30"/>
      <c r="Q38" s="30"/>
      <c r="R38" s="30"/>
      <c r="S38" s="30"/>
      <c r="T38" s="30"/>
      <c r="U38" s="30"/>
      <c r="V38" s="30"/>
      <c r="W38" s="30"/>
      <c r="X38" s="30"/>
      <c r="Y38" s="30"/>
      <c r="Z38" s="22"/>
      <c r="AA38" s="30"/>
      <c r="AB38" s="30"/>
      <c r="AC38" s="30"/>
      <c r="AD38" s="30"/>
      <c r="AE38" s="30"/>
      <c r="AF38" s="30"/>
      <c r="AG38" s="30"/>
      <c r="AH38" s="30"/>
      <c r="AI38" s="30"/>
      <c r="AJ38" s="30"/>
      <c r="AK38" s="30"/>
    </row>
    <row r="39" spans="1:37">
      <c r="A39" s="16"/>
      <c r="B39" s="30"/>
      <c r="C39" s="30"/>
      <c r="D39" s="30"/>
      <c r="E39" s="30"/>
      <c r="F39" s="30"/>
      <c r="G39" s="30"/>
      <c r="H39" s="22"/>
      <c r="I39" s="30"/>
      <c r="J39" s="30"/>
      <c r="K39" s="30"/>
      <c r="L39" s="30"/>
      <c r="M39" s="30"/>
      <c r="N39" s="30"/>
      <c r="O39" s="30"/>
      <c r="P39" s="30"/>
      <c r="Q39" s="30"/>
      <c r="R39" s="30"/>
      <c r="S39" s="30"/>
      <c r="T39" s="30"/>
      <c r="U39" s="30"/>
      <c r="V39" s="30"/>
      <c r="W39" s="30"/>
      <c r="X39" s="30"/>
      <c r="Y39" s="30"/>
      <c r="Z39" s="22"/>
      <c r="AA39" s="30"/>
      <c r="AB39" s="30"/>
      <c r="AC39" s="30"/>
      <c r="AD39" s="30"/>
      <c r="AE39" s="30"/>
      <c r="AF39" s="30"/>
      <c r="AG39" s="30"/>
      <c r="AH39" s="30"/>
      <c r="AI39" s="30"/>
      <c r="AJ39" s="30"/>
      <c r="AK39" s="30"/>
    </row>
    <row r="40" spans="1:37">
      <c r="A40" s="16"/>
      <c r="B40" s="30"/>
      <c r="C40" s="30"/>
      <c r="D40" s="30"/>
      <c r="E40" s="30"/>
      <c r="F40" s="30"/>
      <c r="G40" s="30"/>
      <c r="H40" s="22"/>
      <c r="I40" s="30"/>
      <c r="J40" s="30"/>
      <c r="K40" s="30"/>
      <c r="L40" s="30"/>
      <c r="M40" s="30"/>
      <c r="N40" s="30"/>
      <c r="O40" s="30"/>
      <c r="P40" s="30"/>
      <c r="Q40" s="30"/>
      <c r="R40" s="30"/>
      <c r="S40" s="30"/>
      <c r="T40" s="30"/>
      <c r="U40" s="30"/>
      <c r="V40" s="30"/>
      <c r="W40" s="30"/>
      <c r="X40" s="30"/>
      <c r="Y40" s="30"/>
      <c r="Z40" s="22"/>
      <c r="AA40" s="30"/>
      <c r="AB40" s="30"/>
      <c r="AC40" s="30"/>
      <c r="AD40" s="30"/>
      <c r="AE40" s="30"/>
      <c r="AF40" s="30"/>
      <c r="AG40" s="30"/>
      <c r="AH40" s="30"/>
      <c r="AI40" s="30"/>
      <c r="AJ40" s="30"/>
      <c r="AK40" s="30"/>
    </row>
    <row r="41" spans="1:37">
      <c r="A41" s="16"/>
      <c r="B41" s="30"/>
      <c r="C41" s="30"/>
      <c r="D41" s="30"/>
      <c r="E41" s="30"/>
      <c r="F41" s="30"/>
      <c r="G41" s="30"/>
      <c r="H41" s="22"/>
      <c r="I41" s="30"/>
      <c r="J41" s="30"/>
      <c r="K41" s="30"/>
      <c r="L41" s="30"/>
      <c r="M41" s="30"/>
      <c r="N41" s="30"/>
      <c r="O41" s="30"/>
      <c r="P41" s="30"/>
      <c r="Q41" s="30"/>
      <c r="R41" s="30"/>
      <c r="S41" s="30"/>
      <c r="T41" s="30"/>
      <c r="U41" s="30"/>
      <c r="V41" s="30"/>
      <c r="W41" s="30"/>
      <c r="X41" s="30"/>
      <c r="Y41" s="30"/>
      <c r="Z41" s="22"/>
      <c r="AA41" s="30"/>
      <c r="AB41" s="30"/>
      <c r="AC41" s="30"/>
      <c r="AD41" s="30"/>
      <c r="AE41" s="30"/>
      <c r="AF41" s="30"/>
      <c r="AG41" s="30"/>
      <c r="AH41" s="30"/>
      <c r="AI41" s="30"/>
      <c r="AJ41" s="30"/>
      <c r="AK41" s="30"/>
    </row>
    <row r="42" spans="1:37">
      <c r="A42" s="16"/>
      <c r="B42" s="30"/>
      <c r="C42" s="30"/>
      <c r="D42" s="30"/>
      <c r="E42" s="30"/>
      <c r="F42" s="30"/>
      <c r="G42" s="30"/>
      <c r="H42" s="22"/>
      <c r="I42" s="30"/>
      <c r="J42" s="30"/>
      <c r="K42" s="30"/>
      <c r="L42" s="30"/>
      <c r="M42" s="30"/>
      <c r="N42" s="30"/>
      <c r="O42" s="30"/>
      <c r="P42" s="30"/>
      <c r="Q42" s="30"/>
      <c r="R42" s="30"/>
      <c r="S42" s="30"/>
      <c r="T42" s="30"/>
      <c r="U42" s="30"/>
      <c r="V42" s="30"/>
      <c r="W42" s="30"/>
      <c r="X42" s="30"/>
      <c r="Y42" s="30"/>
      <c r="Z42" s="22"/>
      <c r="AA42" s="30"/>
      <c r="AB42" s="30"/>
      <c r="AC42" s="30"/>
      <c r="AD42" s="30"/>
      <c r="AE42" s="30"/>
      <c r="AF42" s="30"/>
      <c r="AG42" s="30"/>
      <c r="AH42" s="30"/>
      <c r="AI42" s="30"/>
      <c r="AJ42" s="30"/>
      <c r="AK42" s="30"/>
    </row>
    <row r="43" spans="1:37">
      <c r="A43" s="16"/>
      <c r="B43" s="30"/>
      <c r="C43" s="30"/>
      <c r="D43" s="30"/>
      <c r="E43" s="30"/>
      <c r="F43" s="30"/>
      <c r="G43" s="30"/>
      <c r="H43" s="22"/>
      <c r="I43" s="30"/>
      <c r="J43" s="30"/>
      <c r="K43" s="30"/>
      <c r="L43" s="30"/>
      <c r="M43" s="30"/>
      <c r="N43" s="30"/>
      <c r="O43" s="30"/>
      <c r="P43" s="30"/>
      <c r="Q43" s="30"/>
      <c r="R43" s="30"/>
      <c r="S43" s="30"/>
      <c r="T43" s="30"/>
      <c r="U43" s="30"/>
      <c r="V43" s="30"/>
      <c r="W43" s="30"/>
      <c r="X43" s="30"/>
      <c r="Y43" s="30"/>
      <c r="Z43" s="22"/>
      <c r="AA43" s="30"/>
      <c r="AB43" s="30"/>
      <c r="AC43" s="30"/>
      <c r="AD43" s="30"/>
      <c r="AE43" s="30"/>
      <c r="AF43" s="30"/>
      <c r="AG43" s="30"/>
      <c r="AH43" s="30"/>
      <c r="AI43" s="30"/>
      <c r="AJ43" s="30"/>
      <c r="AK43" s="30"/>
    </row>
    <row r="44" spans="1:37">
      <c r="A44" s="16"/>
      <c r="B44" s="30"/>
      <c r="C44" s="30"/>
      <c r="D44" s="30"/>
      <c r="E44" s="30"/>
      <c r="F44" s="30"/>
      <c r="G44" s="30"/>
      <c r="H44" s="22"/>
      <c r="I44" s="30"/>
      <c r="J44" s="30"/>
      <c r="K44" s="30"/>
      <c r="L44" s="30"/>
      <c r="M44" s="30"/>
      <c r="N44" s="30"/>
      <c r="O44" s="30"/>
      <c r="P44" s="30"/>
      <c r="Q44" s="30"/>
      <c r="R44" s="30"/>
      <c r="S44" s="30"/>
      <c r="T44" s="30"/>
      <c r="U44" s="30"/>
      <c r="V44" s="30"/>
      <c r="W44" s="30"/>
      <c r="X44" s="30"/>
      <c r="Y44" s="30"/>
      <c r="Z44" s="22"/>
      <c r="AA44" s="30"/>
      <c r="AB44" s="30"/>
      <c r="AC44" s="30"/>
      <c r="AD44" s="30"/>
      <c r="AE44" s="30"/>
      <c r="AF44" s="30"/>
      <c r="AG44" s="30"/>
      <c r="AH44" s="30"/>
      <c r="AI44" s="30"/>
      <c r="AJ44" s="30"/>
      <c r="AK44" s="30"/>
    </row>
    <row r="45" spans="1:37">
      <c r="A45" s="16"/>
      <c r="B45" s="30"/>
      <c r="C45" s="30"/>
      <c r="D45" s="30"/>
      <c r="E45" s="30"/>
      <c r="F45" s="30"/>
      <c r="G45" s="30"/>
      <c r="H45" s="22"/>
      <c r="I45" s="30"/>
      <c r="J45" s="30"/>
      <c r="K45" s="30"/>
      <c r="L45" s="30"/>
      <c r="M45" s="30"/>
      <c r="N45" s="30"/>
      <c r="O45" s="30"/>
      <c r="P45" s="30"/>
      <c r="Q45" s="30"/>
      <c r="R45" s="30"/>
      <c r="S45" s="30"/>
      <c r="T45" s="30"/>
      <c r="U45" s="30"/>
      <c r="V45" s="30"/>
      <c r="W45" s="30"/>
      <c r="X45" s="30"/>
      <c r="Y45" s="30"/>
      <c r="Z45" s="22"/>
      <c r="AA45" s="30"/>
      <c r="AB45" s="30"/>
      <c r="AC45" s="30"/>
      <c r="AD45" s="30"/>
      <c r="AE45" s="30"/>
      <c r="AF45" s="30"/>
      <c r="AG45" s="30"/>
      <c r="AH45" s="30"/>
      <c r="AI45" s="30"/>
      <c r="AJ45" s="30"/>
      <c r="AK45" s="30"/>
    </row>
    <row r="46" spans="1:37">
      <c r="A46" s="16"/>
      <c r="B46" s="30"/>
      <c r="C46" s="30"/>
      <c r="D46" s="30"/>
      <c r="E46" s="30"/>
      <c r="F46" s="30"/>
      <c r="G46" s="30"/>
      <c r="H46" s="22"/>
      <c r="I46" s="30"/>
      <c r="J46" s="30"/>
      <c r="K46" s="30"/>
      <c r="L46" s="30"/>
      <c r="M46" s="30"/>
      <c r="N46" s="30"/>
      <c r="O46" s="30"/>
      <c r="P46" s="30"/>
      <c r="Q46" s="30"/>
      <c r="R46" s="30"/>
      <c r="S46" s="30"/>
      <c r="T46" s="30"/>
      <c r="U46" s="30"/>
      <c r="V46" s="30"/>
      <c r="W46" s="30"/>
      <c r="X46" s="30"/>
      <c r="Y46" s="30"/>
      <c r="Z46" s="22"/>
      <c r="AA46" s="30"/>
      <c r="AB46" s="30"/>
      <c r="AC46" s="30"/>
      <c r="AD46" s="30"/>
      <c r="AE46" s="30"/>
      <c r="AF46" s="30"/>
      <c r="AG46" s="30"/>
      <c r="AH46" s="30"/>
      <c r="AI46" s="30"/>
      <c r="AJ46" s="30"/>
      <c r="AK46" s="30"/>
    </row>
    <row r="47" spans="1:37">
      <c r="A47" s="16"/>
      <c r="B47" s="30"/>
      <c r="C47" s="30"/>
      <c r="D47" s="30"/>
      <c r="E47" s="30"/>
      <c r="F47" s="30"/>
      <c r="G47" s="30"/>
      <c r="H47" s="22"/>
      <c r="I47" s="30"/>
      <c r="J47" s="30"/>
      <c r="K47" s="30"/>
      <c r="L47" s="30"/>
      <c r="M47" s="30"/>
      <c r="N47" s="30"/>
      <c r="O47" s="30"/>
      <c r="P47" s="30"/>
      <c r="Q47" s="30"/>
      <c r="R47" s="30"/>
      <c r="S47" s="30"/>
      <c r="T47" s="30"/>
      <c r="U47" s="30"/>
      <c r="V47" s="30"/>
      <c r="W47" s="30"/>
      <c r="X47" s="30"/>
      <c r="Y47" s="30"/>
      <c r="Z47" s="22"/>
      <c r="AA47" s="30"/>
      <c r="AB47" s="30"/>
      <c r="AC47" s="30"/>
      <c r="AD47" s="30"/>
      <c r="AE47" s="30"/>
      <c r="AF47" s="30"/>
      <c r="AG47" s="30"/>
      <c r="AH47" s="30"/>
      <c r="AI47" s="30"/>
      <c r="AJ47" s="30"/>
      <c r="AK47" s="30"/>
    </row>
    <row r="48" spans="1:37">
      <c r="A48" s="16"/>
      <c r="B48" s="30"/>
      <c r="C48" s="30"/>
      <c r="D48" s="30"/>
      <c r="E48" s="30"/>
      <c r="F48" s="30"/>
      <c r="G48" s="30"/>
      <c r="H48" s="22"/>
      <c r="I48" s="30"/>
      <c r="J48" s="30"/>
      <c r="K48" s="30"/>
      <c r="L48" s="30"/>
      <c r="M48" s="30"/>
      <c r="N48" s="30"/>
      <c r="O48" s="30"/>
      <c r="P48" s="30"/>
      <c r="Q48" s="30"/>
      <c r="R48" s="30"/>
      <c r="S48" s="30"/>
      <c r="T48" s="30"/>
      <c r="U48" s="30"/>
      <c r="V48" s="30"/>
      <c r="W48" s="30"/>
      <c r="X48" s="30"/>
      <c r="Y48" s="30"/>
      <c r="Z48" s="22"/>
      <c r="AA48" s="30"/>
      <c r="AB48" s="30"/>
      <c r="AC48" s="30"/>
      <c r="AD48" s="30"/>
      <c r="AE48" s="30"/>
      <c r="AF48" s="30"/>
      <c r="AG48" s="30"/>
      <c r="AH48" s="30"/>
      <c r="AI48" s="30"/>
      <c r="AJ48" s="30"/>
      <c r="AK48" s="30"/>
    </row>
    <row r="49" spans="1:37">
      <c r="A49" s="16"/>
      <c r="B49" s="30"/>
      <c r="C49" s="30"/>
      <c r="D49" s="30"/>
      <c r="E49" s="30"/>
      <c r="F49" s="30"/>
      <c r="G49" s="30"/>
      <c r="H49" s="22"/>
      <c r="I49" s="30"/>
      <c r="J49" s="30"/>
      <c r="K49" s="30"/>
      <c r="L49" s="30"/>
      <c r="M49" s="30"/>
      <c r="N49" s="30"/>
      <c r="O49" s="30"/>
      <c r="P49" s="30"/>
      <c r="Q49" s="30"/>
      <c r="R49" s="30"/>
      <c r="S49" s="30"/>
      <c r="T49" s="30"/>
      <c r="U49" s="30"/>
      <c r="V49" s="30"/>
      <c r="W49" s="30"/>
      <c r="X49" s="30"/>
      <c r="Y49" s="30"/>
      <c r="Z49" s="22"/>
      <c r="AA49" s="30"/>
      <c r="AB49" s="30"/>
      <c r="AC49" s="30"/>
      <c r="AD49" s="30"/>
      <c r="AE49" s="30"/>
      <c r="AF49" s="30"/>
      <c r="AG49" s="30"/>
      <c r="AH49" s="30"/>
      <c r="AI49" s="30"/>
      <c r="AJ49" s="30"/>
      <c r="AK49" s="30"/>
    </row>
    <row r="50" spans="1:37">
      <c r="A50" s="16"/>
      <c r="B50" s="30"/>
      <c r="C50" s="30"/>
      <c r="D50" s="30"/>
      <c r="E50" s="30"/>
      <c r="F50" s="30"/>
      <c r="G50" s="30"/>
      <c r="H50" s="22"/>
      <c r="I50" s="30"/>
      <c r="J50" s="30"/>
      <c r="K50" s="30"/>
      <c r="L50" s="30"/>
      <c r="M50" s="30"/>
      <c r="N50" s="30"/>
      <c r="O50" s="30"/>
      <c r="P50" s="30"/>
      <c r="Q50" s="30"/>
      <c r="R50" s="30"/>
      <c r="S50" s="30"/>
      <c r="T50" s="30"/>
      <c r="U50" s="30"/>
      <c r="V50" s="30"/>
      <c r="W50" s="30"/>
      <c r="X50" s="30"/>
      <c r="Y50" s="30"/>
      <c r="Z50" s="22"/>
      <c r="AA50" s="30"/>
      <c r="AB50" s="30"/>
      <c r="AC50" s="30"/>
      <c r="AD50" s="30"/>
      <c r="AE50" s="30"/>
      <c r="AF50" s="30"/>
      <c r="AG50" s="30"/>
      <c r="AH50" s="30"/>
      <c r="AI50" s="30"/>
      <c r="AJ50" s="30"/>
      <c r="AK50" s="30"/>
    </row>
    <row r="51" spans="1:37">
      <c r="A51" s="16"/>
      <c r="B51" s="30"/>
      <c r="C51" s="30"/>
      <c r="D51" s="30"/>
      <c r="E51" s="30"/>
      <c r="F51" s="30"/>
      <c r="G51" s="30"/>
      <c r="H51" s="22"/>
      <c r="I51" s="30"/>
      <c r="J51" s="30"/>
      <c r="K51" s="30"/>
      <c r="L51" s="30"/>
      <c r="M51" s="30"/>
      <c r="N51" s="30"/>
      <c r="O51" s="30"/>
      <c r="P51" s="30"/>
      <c r="Q51" s="30"/>
      <c r="R51" s="30"/>
      <c r="S51" s="30"/>
      <c r="T51" s="30"/>
      <c r="U51" s="30"/>
      <c r="V51" s="30"/>
      <c r="W51" s="30"/>
      <c r="X51" s="30"/>
      <c r="Y51" s="30"/>
      <c r="Z51" s="22"/>
      <c r="AA51" s="30"/>
      <c r="AB51" s="30"/>
      <c r="AC51" s="30"/>
      <c r="AD51" s="30"/>
      <c r="AE51" s="30"/>
      <c r="AF51" s="30"/>
      <c r="AG51" s="30"/>
      <c r="AH51" s="30"/>
      <c r="AI51" s="30"/>
      <c r="AJ51" s="30"/>
      <c r="AK51" s="30"/>
    </row>
    <row r="52" spans="1:37">
      <c r="A52" s="16"/>
      <c r="B52" s="30"/>
      <c r="C52" s="30"/>
      <c r="D52" s="30"/>
      <c r="E52" s="30"/>
      <c r="F52" s="30"/>
      <c r="G52" s="30"/>
      <c r="H52" s="22"/>
      <c r="I52" s="30"/>
      <c r="J52" s="30"/>
      <c r="K52" s="30"/>
      <c r="L52" s="30"/>
      <c r="M52" s="30"/>
      <c r="N52" s="30"/>
      <c r="O52" s="30"/>
      <c r="P52" s="30"/>
      <c r="Q52" s="30"/>
      <c r="R52" s="30"/>
      <c r="S52" s="30"/>
      <c r="T52" s="30"/>
      <c r="U52" s="30"/>
      <c r="V52" s="30"/>
      <c r="W52" s="30"/>
      <c r="X52" s="30"/>
      <c r="Y52" s="30"/>
      <c r="Z52" s="22"/>
      <c r="AA52" s="30"/>
      <c r="AB52" s="30"/>
      <c r="AC52" s="30"/>
      <c r="AD52" s="30"/>
      <c r="AE52" s="30"/>
      <c r="AF52" s="30"/>
      <c r="AG52" s="30"/>
      <c r="AH52" s="30"/>
      <c r="AI52" s="30"/>
      <c r="AJ52" s="30"/>
      <c r="AK52" s="30"/>
    </row>
    <row r="53" spans="1:37">
      <c r="A53" s="16"/>
      <c r="B53" s="30"/>
      <c r="C53" s="30"/>
      <c r="D53" s="30"/>
      <c r="E53" s="30"/>
      <c r="F53" s="30"/>
      <c r="G53" s="30"/>
      <c r="H53" s="22"/>
      <c r="I53" s="30"/>
      <c r="J53" s="30"/>
      <c r="K53" s="30"/>
      <c r="L53" s="30"/>
      <c r="M53" s="30"/>
      <c r="N53" s="30"/>
      <c r="O53" s="30"/>
      <c r="P53" s="30"/>
      <c r="Q53" s="30"/>
      <c r="R53" s="30"/>
      <c r="S53" s="30"/>
      <c r="T53" s="30"/>
      <c r="U53" s="30"/>
      <c r="V53" s="30"/>
      <c r="W53" s="30"/>
      <c r="X53" s="30"/>
      <c r="Y53" s="30"/>
      <c r="Z53" s="22"/>
      <c r="AA53" s="30"/>
      <c r="AB53" s="30"/>
      <c r="AC53" s="30"/>
      <c r="AD53" s="30"/>
      <c r="AE53" s="30"/>
      <c r="AF53" s="30"/>
      <c r="AG53" s="30"/>
      <c r="AH53" s="30"/>
      <c r="AI53" s="30"/>
      <c r="AJ53" s="30"/>
      <c r="AK53" s="30"/>
    </row>
    <row r="54" spans="1:37">
      <c r="A54" s="16"/>
      <c r="B54" s="30"/>
      <c r="C54" s="30"/>
      <c r="D54" s="30"/>
      <c r="E54" s="30"/>
      <c r="F54" s="30"/>
      <c r="G54" s="30"/>
      <c r="H54" s="22"/>
      <c r="I54" s="30"/>
      <c r="J54" s="30"/>
      <c r="K54" s="30"/>
      <c r="L54" s="30"/>
      <c r="M54" s="30"/>
      <c r="N54" s="30"/>
      <c r="O54" s="30"/>
      <c r="P54" s="30"/>
      <c r="Q54" s="30"/>
      <c r="R54" s="30"/>
      <c r="S54" s="30"/>
      <c r="T54" s="30"/>
      <c r="U54" s="30"/>
      <c r="V54" s="30"/>
      <c r="W54" s="30"/>
      <c r="X54" s="30"/>
      <c r="Y54" s="30"/>
      <c r="Z54" s="22"/>
      <c r="AA54" s="30"/>
      <c r="AB54" s="30"/>
      <c r="AC54" s="30"/>
      <c r="AD54" s="30"/>
      <c r="AE54" s="30"/>
      <c r="AF54" s="30"/>
      <c r="AG54" s="30"/>
      <c r="AH54" s="30"/>
      <c r="AI54" s="30"/>
      <c r="AJ54" s="30"/>
      <c r="AK54" s="30"/>
    </row>
    <row r="55" spans="1:37">
      <c r="A55" s="16"/>
      <c r="B55" s="30"/>
      <c r="C55" s="30"/>
      <c r="D55" s="30"/>
      <c r="E55" s="30"/>
      <c r="F55" s="30"/>
      <c r="G55" s="30"/>
      <c r="H55" s="22"/>
      <c r="I55" s="30"/>
      <c r="J55" s="30"/>
      <c r="K55" s="30"/>
      <c r="L55" s="30"/>
      <c r="M55" s="30"/>
      <c r="N55" s="30"/>
      <c r="O55" s="30"/>
      <c r="P55" s="30"/>
      <c r="Q55" s="30"/>
      <c r="R55" s="30"/>
      <c r="S55" s="30"/>
      <c r="T55" s="30"/>
      <c r="U55" s="30"/>
      <c r="V55" s="30"/>
      <c r="W55" s="30"/>
      <c r="X55" s="30"/>
      <c r="Y55" s="30"/>
      <c r="Z55" s="22"/>
      <c r="AA55" s="30"/>
      <c r="AB55" s="30"/>
      <c r="AC55" s="30"/>
      <c r="AD55" s="30"/>
      <c r="AE55" s="30"/>
      <c r="AF55" s="30"/>
      <c r="AG55" s="30"/>
      <c r="AH55" s="30"/>
      <c r="AI55" s="30"/>
      <c r="AJ55" s="30"/>
      <c r="AK55" s="30"/>
    </row>
    <row r="56" spans="1:37">
      <c r="A56" s="16"/>
      <c r="B56" s="30"/>
      <c r="C56" s="30"/>
      <c r="D56" s="30"/>
      <c r="E56" s="30"/>
      <c r="F56" s="30"/>
      <c r="G56" s="30"/>
      <c r="H56" s="22"/>
      <c r="I56" s="30"/>
      <c r="J56" s="30"/>
      <c r="K56" s="30"/>
      <c r="L56" s="30"/>
      <c r="M56" s="30"/>
      <c r="N56" s="30"/>
      <c r="O56" s="30"/>
      <c r="P56" s="30"/>
      <c r="Q56" s="30"/>
      <c r="R56" s="30"/>
      <c r="S56" s="30"/>
      <c r="T56" s="30"/>
      <c r="U56" s="30"/>
      <c r="V56" s="30"/>
      <c r="W56" s="30"/>
      <c r="X56" s="30"/>
      <c r="Y56" s="30"/>
      <c r="Z56" s="22"/>
      <c r="AA56" s="30"/>
      <c r="AB56" s="30"/>
      <c r="AC56" s="30"/>
      <c r="AD56" s="30"/>
      <c r="AE56" s="30"/>
      <c r="AF56" s="30"/>
      <c r="AG56" s="30"/>
      <c r="AH56" s="30"/>
      <c r="AI56" s="30"/>
      <c r="AJ56" s="30"/>
      <c r="AK56" s="30"/>
    </row>
    <row r="57" spans="1:37">
      <c r="A57" s="16"/>
      <c r="B57" s="30"/>
      <c r="C57" s="30"/>
      <c r="D57" s="30"/>
      <c r="E57" s="30"/>
      <c r="F57" s="30"/>
      <c r="G57" s="30"/>
      <c r="H57" s="22"/>
      <c r="I57" s="30"/>
      <c r="J57" s="30"/>
      <c r="K57" s="30"/>
      <c r="L57" s="30"/>
      <c r="M57" s="30"/>
      <c r="N57" s="30"/>
      <c r="O57" s="30"/>
      <c r="P57" s="30"/>
      <c r="Q57" s="30"/>
      <c r="R57" s="30"/>
      <c r="S57" s="30"/>
      <c r="T57" s="30"/>
      <c r="U57" s="30"/>
      <c r="V57" s="30"/>
      <c r="W57" s="30"/>
      <c r="X57" s="30"/>
      <c r="Y57" s="30"/>
      <c r="Z57" s="22"/>
      <c r="AA57" s="30"/>
      <c r="AB57" s="30"/>
      <c r="AC57" s="30"/>
      <c r="AD57" s="30"/>
      <c r="AE57" s="30"/>
      <c r="AF57" s="30"/>
      <c r="AG57" s="30"/>
      <c r="AH57" s="30"/>
      <c r="AI57" s="30"/>
      <c r="AJ57" s="30"/>
      <c r="AK57" s="30"/>
    </row>
    <row r="58" spans="1:37">
      <c r="A58" s="16"/>
      <c r="B58" s="30"/>
      <c r="C58" s="30"/>
      <c r="D58" s="30"/>
      <c r="E58" s="30"/>
      <c r="F58" s="30"/>
      <c r="G58" s="30"/>
      <c r="H58" s="22"/>
      <c r="I58" s="30"/>
      <c r="J58" s="30"/>
      <c r="K58" s="30"/>
      <c r="L58" s="30"/>
      <c r="M58" s="30"/>
      <c r="N58" s="30"/>
      <c r="O58" s="30"/>
      <c r="P58" s="30"/>
      <c r="Q58" s="30"/>
      <c r="R58" s="30"/>
      <c r="S58" s="30"/>
      <c r="T58" s="30"/>
      <c r="U58" s="30"/>
      <c r="V58" s="30"/>
      <c r="W58" s="30"/>
      <c r="X58" s="30"/>
      <c r="Y58" s="30"/>
      <c r="Z58" s="22"/>
      <c r="AA58" s="30"/>
      <c r="AB58" s="30"/>
      <c r="AC58" s="30"/>
      <c r="AD58" s="30"/>
      <c r="AE58" s="30"/>
      <c r="AF58" s="30"/>
      <c r="AG58" s="30"/>
      <c r="AH58" s="30"/>
      <c r="AI58" s="30"/>
      <c r="AJ58" s="30"/>
      <c r="AK58" s="30"/>
    </row>
    <row r="59" spans="1:37">
      <c r="A59" s="16"/>
      <c r="B59" s="30"/>
      <c r="C59" s="30"/>
      <c r="D59" s="30"/>
      <c r="E59" s="30"/>
      <c r="F59" s="30"/>
      <c r="G59" s="30"/>
      <c r="H59" s="22"/>
      <c r="I59" s="30"/>
      <c r="J59" s="30"/>
      <c r="K59" s="30"/>
      <c r="L59" s="30"/>
      <c r="M59" s="30"/>
      <c r="N59" s="30"/>
      <c r="O59" s="30"/>
      <c r="P59" s="30"/>
      <c r="Q59" s="30"/>
      <c r="R59" s="30"/>
      <c r="S59" s="30"/>
      <c r="T59" s="30"/>
      <c r="U59" s="30"/>
      <c r="V59" s="30"/>
      <c r="W59" s="30"/>
      <c r="X59" s="30"/>
      <c r="Y59" s="30"/>
      <c r="Z59" s="22"/>
      <c r="AA59" s="30"/>
      <c r="AB59" s="30"/>
      <c r="AC59" s="30"/>
      <c r="AD59" s="30"/>
      <c r="AE59" s="30"/>
      <c r="AF59" s="30"/>
      <c r="AG59" s="30"/>
      <c r="AH59" s="30"/>
      <c r="AI59" s="30"/>
      <c r="AJ59" s="30"/>
      <c r="AK59" s="30"/>
    </row>
    <row r="60" spans="1:37">
      <c r="A60" s="16"/>
      <c r="B60" s="30"/>
      <c r="C60" s="30"/>
      <c r="D60" s="30"/>
      <c r="E60" s="30"/>
      <c r="F60" s="30"/>
      <c r="G60" s="30"/>
      <c r="H60" s="22"/>
      <c r="I60" s="30"/>
      <c r="J60" s="30"/>
      <c r="K60" s="30"/>
      <c r="L60" s="30"/>
      <c r="M60" s="30"/>
      <c r="N60" s="30"/>
      <c r="O60" s="30"/>
      <c r="P60" s="30"/>
      <c r="Q60" s="30"/>
      <c r="R60" s="30"/>
      <c r="S60" s="30"/>
      <c r="T60" s="30"/>
      <c r="U60" s="30"/>
      <c r="V60" s="30"/>
      <c r="W60" s="30"/>
      <c r="X60" s="30"/>
      <c r="Y60" s="30"/>
      <c r="Z60" s="22"/>
      <c r="AA60" s="30"/>
      <c r="AB60" s="30"/>
      <c r="AC60" s="30"/>
      <c r="AD60" s="30"/>
      <c r="AE60" s="30"/>
      <c r="AF60" s="30"/>
      <c r="AG60" s="30"/>
      <c r="AH60" s="30"/>
      <c r="AI60" s="30"/>
      <c r="AJ60" s="30"/>
      <c r="AK60" s="30"/>
    </row>
    <row r="61" spans="1:37">
      <c r="A61" s="16"/>
      <c r="B61" s="30"/>
      <c r="C61" s="30"/>
      <c r="D61" s="30"/>
      <c r="E61" s="30"/>
      <c r="F61" s="30"/>
      <c r="G61" s="30"/>
      <c r="H61" s="22"/>
      <c r="I61" s="30"/>
      <c r="J61" s="30"/>
      <c r="K61" s="30"/>
      <c r="L61" s="30"/>
      <c r="M61" s="30"/>
      <c r="N61" s="30"/>
      <c r="O61" s="30"/>
      <c r="P61" s="30"/>
      <c r="Q61" s="30"/>
      <c r="R61" s="30"/>
      <c r="S61" s="30"/>
      <c r="T61" s="30"/>
      <c r="U61" s="30"/>
      <c r="V61" s="30"/>
      <c r="W61" s="30"/>
      <c r="X61" s="30"/>
      <c r="Y61" s="30"/>
      <c r="Z61" s="22"/>
      <c r="AA61" s="30"/>
      <c r="AB61" s="30"/>
      <c r="AC61" s="30"/>
      <c r="AD61" s="30"/>
      <c r="AE61" s="30"/>
      <c r="AF61" s="30"/>
      <c r="AG61" s="30"/>
      <c r="AH61" s="30"/>
      <c r="AI61" s="30"/>
      <c r="AJ61" s="30"/>
      <c r="AK61" s="30"/>
    </row>
    <row r="62" spans="1:37">
      <c r="A62" s="16"/>
      <c r="B62" s="30"/>
      <c r="C62" s="30"/>
      <c r="D62" s="30"/>
      <c r="E62" s="30"/>
      <c r="F62" s="30"/>
      <c r="G62" s="30"/>
      <c r="H62" s="22"/>
      <c r="I62" s="30"/>
      <c r="J62" s="30"/>
      <c r="K62" s="30"/>
      <c r="L62" s="30"/>
      <c r="M62" s="30"/>
      <c r="N62" s="30"/>
      <c r="O62" s="30"/>
      <c r="P62" s="30"/>
      <c r="Q62" s="30"/>
      <c r="R62" s="30"/>
      <c r="S62" s="30"/>
      <c r="T62" s="30"/>
      <c r="U62" s="30"/>
      <c r="V62" s="30"/>
      <c r="W62" s="30"/>
      <c r="X62" s="30"/>
      <c r="Y62" s="30"/>
      <c r="Z62" s="22"/>
      <c r="AA62" s="30"/>
      <c r="AB62" s="30"/>
      <c r="AC62" s="30"/>
      <c r="AD62" s="30"/>
      <c r="AE62" s="30"/>
      <c r="AF62" s="30"/>
      <c r="AG62" s="30"/>
      <c r="AH62" s="30"/>
      <c r="AI62" s="30"/>
      <c r="AJ62" s="30"/>
      <c r="AK62" s="30"/>
    </row>
    <row r="63" spans="1:37">
      <c r="A63" s="16"/>
      <c r="B63" s="30"/>
      <c r="C63" s="30"/>
      <c r="D63" s="30"/>
      <c r="E63" s="30"/>
      <c r="F63" s="30"/>
      <c r="G63" s="30"/>
      <c r="H63" s="22"/>
      <c r="I63" s="30"/>
      <c r="J63" s="30"/>
      <c r="K63" s="30"/>
      <c r="L63" s="30"/>
      <c r="M63" s="30"/>
      <c r="N63" s="30"/>
      <c r="O63" s="30"/>
      <c r="P63" s="30"/>
      <c r="Q63" s="30"/>
      <c r="R63" s="30"/>
      <c r="S63" s="30"/>
      <c r="T63" s="30"/>
      <c r="U63" s="30"/>
      <c r="V63" s="30"/>
      <c r="W63" s="30"/>
      <c r="X63" s="30"/>
      <c r="Y63" s="30"/>
      <c r="Z63" s="22"/>
      <c r="AA63" s="30"/>
      <c r="AB63" s="30"/>
      <c r="AC63" s="30"/>
      <c r="AD63" s="30"/>
      <c r="AE63" s="30"/>
      <c r="AF63" s="30"/>
      <c r="AG63" s="30"/>
      <c r="AH63" s="30"/>
      <c r="AI63" s="30"/>
      <c r="AJ63" s="30"/>
      <c r="AK63" s="30"/>
    </row>
    <row r="64" spans="1:37">
      <c r="A64" s="16"/>
      <c r="B64" s="30"/>
      <c r="C64" s="30"/>
      <c r="D64" s="30"/>
      <c r="E64" s="30"/>
      <c r="F64" s="30"/>
      <c r="G64" s="30"/>
      <c r="H64" s="22"/>
      <c r="I64" s="30"/>
      <c r="J64" s="30"/>
      <c r="K64" s="30"/>
      <c r="L64" s="30"/>
      <c r="M64" s="30"/>
      <c r="N64" s="30"/>
      <c r="O64" s="30"/>
      <c r="P64" s="30"/>
      <c r="Q64" s="30"/>
      <c r="R64" s="30"/>
      <c r="S64" s="30"/>
      <c r="T64" s="30"/>
      <c r="U64" s="30"/>
      <c r="V64" s="30"/>
      <c r="W64" s="30"/>
      <c r="X64" s="30"/>
      <c r="Y64" s="30"/>
      <c r="Z64" s="22"/>
      <c r="AA64" s="30"/>
      <c r="AB64" s="30"/>
      <c r="AC64" s="30"/>
      <c r="AD64" s="30"/>
      <c r="AE64" s="30"/>
      <c r="AF64" s="30"/>
      <c r="AG64" s="30"/>
      <c r="AH64" s="30"/>
      <c r="AI64" s="30"/>
      <c r="AJ64" s="30"/>
      <c r="AK64" s="30"/>
    </row>
    <row r="65" spans="1:37">
      <c r="A65" s="16"/>
      <c r="B65" s="30"/>
      <c r="C65" s="30"/>
      <c r="D65" s="30"/>
      <c r="E65" s="30"/>
      <c r="F65" s="30"/>
      <c r="G65" s="30"/>
      <c r="H65" s="22"/>
      <c r="I65" s="30"/>
      <c r="J65" s="30"/>
      <c r="K65" s="30"/>
      <c r="L65" s="30"/>
      <c r="M65" s="30"/>
      <c r="N65" s="30"/>
      <c r="O65" s="30"/>
      <c r="P65" s="30"/>
      <c r="Q65" s="30"/>
      <c r="R65" s="30"/>
      <c r="S65" s="30"/>
      <c r="T65" s="30"/>
      <c r="U65" s="30"/>
      <c r="V65" s="30"/>
      <c r="W65" s="30"/>
      <c r="X65" s="30"/>
      <c r="Y65" s="30"/>
      <c r="Z65" s="22"/>
      <c r="AA65" s="30"/>
      <c r="AB65" s="30"/>
      <c r="AC65" s="30"/>
      <c r="AD65" s="30"/>
      <c r="AE65" s="30"/>
      <c r="AF65" s="30"/>
      <c r="AG65" s="30"/>
      <c r="AH65" s="30"/>
      <c r="AI65" s="30"/>
      <c r="AJ65" s="30"/>
      <c r="AK65" s="30"/>
    </row>
    <row r="66" spans="1:37">
      <c r="A66" s="16"/>
      <c r="B66" s="30"/>
      <c r="C66" s="30"/>
      <c r="D66" s="30"/>
      <c r="E66" s="30"/>
      <c r="F66" s="30"/>
      <c r="G66" s="30"/>
      <c r="H66" s="22"/>
      <c r="I66" s="30"/>
      <c r="J66" s="30"/>
      <c r="K66" s="30"/>
      <c r="L66" s="30"/>
      <c r="M66" s="30"/>
      <c r="N66" s="30"/>
      <c r="O66" s="30"/>
      <c r="P66" s="30"/>
      <c r="Q66" s="30"/>
      <c r="R66" s="30"/>
      <c r="S66" s="30"/>
      <c r="T66" s="30"/>
      <c r="U66" s="30"/>
      <c r="V66" s="30"/>
      <c r="W66" s="30"/>
      <c r="X66" s="30"/>
      <c r="Y66" s="30"/>
      <c r="Z66" s="22"/>
      <c r="AA66" s="30"/>
      <c r="AB66" s="30"/>
      <c r="AC66" s="30"/>
      <c r="AD66" s="30"/>
      <c r="AE66" s="30"/>
      <c r="AF66" s="30"/>
      <c r="AG66" s="30"/>
      <c r="AH66" s="30"/>
      <c r="AI66" s="30"/>
      <c r="AJ66" s="30"/>
      <c r="AK66" s="30"/>
    </row>
    <row r="67" spans="1:37">
      <c r="A67" s="16"/>
      <c r="B67" s="30"/>
      <c r="C67" s="30"/>
      <c r="D67" s="30"/>
      <c r="E67" s="30"/>
      <c r="F67" s="30"/>
      <c r="G67" s="30"/>
      <c r="H67" s="22"/>
      <c r="I67" s="30"/>
      <c r="J67" s="30"/>
      <c r="K67" s="30"/>
      <c r="L67" s="30"/>
      <c r="M67" s="30"/>
      <c r="N67" s="30"/>
      <c r="O67" s="30"/>
      <c r="P67" s="30"/>
      <c r="Q67" s="30"/>
      <c r="R67" s="30"/>
      <c r="S67" s="30"/>
      <c r="T67" s="30"/>
      <c r="U67" s="30"/>
      <c r="V67" s="30"/>
      <c r="W67" s="30"/>
      <c r="X67" s="30"/>
      <c r="Y67" s="30"/>
      <c r="Z67" s="22"/>
      <c r="AA67" s="30"/>
      <c r="AB67" s="30"/>
      <c r="AC67" s="30"/>
      <c r="AD67" s="30"/>
      <c r="AE67" s="30"/>
      <c r="AF67" s="30"/>
      <c r="AG67" s="30"/>
      <c r="AH67" s="30"/>
      <c r="AI67" s="30"/>
      <c r="AJ67" s="30"/>
      <c r="AK67" s="30"/>
    </row>
    <row r="68" spans="1:37">
      <c r="A68" s="16"/>
      <c r="B68" s="30"/>
      <c r="C68" s="30"/>
      <c r="D68" s="30"/>
      <c r="E68" s="30"/>
      <c r="F68" s="30"/>
      <c r="G68" s="30"/>
      <c r="H68" s="22"/>
      <c r="I68" s="30"/>
      <c r="J68" s="30"/>
      <c r="K68" s="30"/>
      <c r="L68" s="30"/>
      <c r="M68" s="30"/>
      <c r="N68" s="30"/>
      <c r="O68" s="30"/>
      <c r="P68" s="30"/>
      <c r="Q68" s="30"/>
      <c r="R68" s="30"/>
      <c r="S68" s="30"/>
      <c r="T68" s="30"/>
      <c r="U68" s="30"/>
      <c r="V68" s="30"/>
      <c r="W68" s="30"/>
      <c r="X68" s="30"/>
      <c r="Y68" s="30"/>
      <c r="Z68" s="22"/>
      <c r="AA68" s="30"/>
      <c r="AB68" s="30"/>
      <c r="AC68" s="30"/>
      <c r="AD68" s="30"/>
      <c r="AE68" s="30"/>
      <c r="AF68" s="30"/>
      <c r="AG68" s="30"/>
      <c r="AH68" s="30"/>
      <c r="AI68" s="30"/>
      <c r="AJ68" s="30"/>
      <c r="AK68" s="30"/>
    </row>
    <row r="69" spans="1:37">
      <c r="A69" s="16"/>
      <c r="B69" s="30"/>
      <c r="C69" s="30"/>
      <c r="D69" s="30"/>
      <c r="E69" s="30"/>
      <c r="F69" s="30"/>
      <c r="G69" s="30"/>
      <c r="H69" s="22"/>
      <c r="I69" s="30"/>
      <c r="J69" s="30"/>
      <c r="K69" s="30"/>
      <c r="L69" s="30"/>
      <c r="M69" s="30"/>
      <c r="N69" s="30"/>
      <c r="O69" s="30"/>
      <c r="P69" s="30"/>
      <c r="Q69" s="30"/>
      <c r="R69" s="30"/>
      <c r="S69" s="30"/>
      <c r="T69" s="30"/>
      <c r="U69" s="30"/>
      <c r="V69" s="30"/>
      <c r="W69" s="30"/>
      <c r="X69" s="30"/>
      <c r="Y69" s="30"/>
      <c r="Z69" s="22"/>
      <c r="AA69" s="30"/>
      <c r="AB69" s="30"/>
      <c r="AC69" s="30"/>
      <c r="AD69" s="30"/>
      <c r="AE69" s="30"/>
      <c r="AF69" s="30"/>
      <c r="AG69" s="30"/>
      <c r="AH69" s="30"/>
      <c r="AI69" s="30"/>
      <c r="AJ69" s="30"/>
      <c r="AK69" s="30"/>
    </row>
    <row r="70" spans="1:37">
      <c r="A70" s="16"/>
      <c r="B70" s="30"/>
      <c r="C70" s="30"/>
      <c r="D70" s="30"/>
      <c r="E70" s="30"/>
      <c r="F70" s="30"/>
      <c r="G70" s="30"/>
      <c r="H70" s="22"/>
      <c r="I70" s="30"/>
      <c r="J70" s="30"/>
      <c r="K70" s="30"/>
      <c r="L70" s="30"/>
      <c r="M70" s="30"/>
      <c r="N70" s="30"/>
      <c r="O70" s="30"/>
      <c r="P70" s="30"/>
      <c r="Q70" s="30"/>
      <c r="R70" s="30"/>
      <c r="S70" s="30"/>
      <c r="T70" s="30"/>
      <c r="U70" s="30"/>
      <c r="V70" s="30"/>
      <c r="W70" s="30"/>
      <c r="X70" s="30"/>
      <c r="Y70" s="30"/>
      <c r="Z70" s="22"/>
      <c r="AA70" s="30"/>
      <c r="AB70" s="30"/>
      <c r="AC70" s="30"/>
      <c r="AD70" s="30"/>
      <c r="AE70" s="30"/>
      <c r="AF70" s="30"/>
      <c r="AG70" s="30"/>
      <c r="AH70" s="30"/>
      <c r="AI70" s="30"/>
      <c r="AJ70" s="30"/>
      <c r="AK70" s="30"/>
    </row>
    <row r="71" spans="1:37">
      <c r="A71" s="16"/>
      <c r="B71" s="30"/>
      <c r="C71" s="30"/>
      <c r="D71" s="30"/>
      <c r="E71" s="30"/>
      <c r="F71" s="30"/>
      <c r="G71" s="30"/>
      <c r="H71" s="22"/>
      <c r="I71" s="30"/>
      <c r="J71" s="30"/>
      <c r="K71" s="30"/>
      <c r="L71" s="30"/>
      <c r="M71" s="30"/>
      <c r="N71" s="30"/>
      <c r="O71" s="30"/>
      <c r="P71" s="30"/>
      <c r="Q71" s="30"/>
      <c r="R71" s="30"/>
      <c r="S71" s="30"/>
      <c r="T71" s="30"/>
      <c r="U71" s="30"/>
      <c r="V71" s="30"/>
      <c r="W71" s="30"/>
      <c r="X71" s="30"/>
      <c r="Y71" s="30"/>
      <c r="Z71" s="22"/>
      <c r="AA71" s="30"/>
      <c r="AB71" s="30"/>
      <c r="AC71" s="30"/>
      <c r="AD71" s="30"/>
      <c r="AE71" s="30"/>
      <c r="AF71" s="30"/>
      <c r="AG71" s="30"/>
      <c r="AH71" s="30"/>
      <c r="AI71" s="30"/>
      <c r="AJ71" s="30"/>
      <c r="AK71" s="30"/>
    </row>
    <row r="72" spans="1:37">
      <c r="A72" s="16"/>
      <c r="B72" s="30"/>
      <c r="C72" s="30"/>
      <c r="D72" s="30"/>
      <c r="E72" s="30"/>
      <c r="F72" s="30"/>
      <c r="G72" s="30"/>
      <c r="H72" s="22"/>
      <c r="I72" s="30"/>
      <c r="J72" s="30"/>
      <c r="K72" s="30"/>
      <c r="L72" s="30"/>
      <c r="M72" s="30"/>
      <c r="N72" s="30"/>
      <c r="O72" s="30"/>
      <c r="P72" s="30"/>
      <c r="Q72" s="30"/>
      <c r="R72" s="30"/>
      <c r="S72" s="30"/>
      <c r="T72" s="30"/>
      <c r="U72" s="30"/>
      <c r="V72" s="30"/>
      <c r="W72" s="30"/>
      <c r="X72" s="30"/>
      <c r="Y72" s="30"/>
      <c r="Z72" s="22"/>
      <c r="AA72" s="30"/>
      <c r="AB72" s="30"/>
      <c r="AC72" s="30"/>
      <c r="AD72" s="30"/>
      <c r="AE72" s="30"/>
      <c r="AF72" s="30"/>
      <c r="AG72" s="30"/>
      <c r="AH72" s="30"/>
      <c r="AI72" s="30"/>
      <c r="AJ72" s="30"/>
      <c r="AK72" s="30"/>
    </row>
    <row r="73" spans="1:37">
      <c r="A73" s="16"/>
      <c r="B73" s="30"/>
      <c r="C73" s="30"/>
      <c r="D73" s="30"/>
      <c r="E73" s="30"/>
      <c r="F73" s="30"/>
      <c r="G73" s="30"/>
      <c r="H73" s="22"/>
      <c r="I73" s="30"/>
      <c r="J73" s="30"/>
      <c r="K73" s="30"/>
      <c r="L73" s="30"/>
      <c r="M73" s="30"/>
      <c r="N73" s="30"/>
      <c r="O73" s="30"/>
      <c r="P73" s="30"/>
      <c r="Q73" s="30"/>
      <c r="R73" s="30"/>
      <c r="S73" s="30"/>
      <c r="T73" s="30"/>
      <c r="U73" s="30"/>
      <c r="V73" s="30"/>
      <c r="W73" s="30"/>
      <c r="X73" s="30"/>
      <c r="Y73" s="30"/>
      <c r="Z73" s="22"/>
      <c r="AA73" s="30"/>
      <c r="AB73" s="30"/>
      <c r="AC73" s="30"/>
      <c r="AD73" s="30"/>
      <c r="AE73" s="30"/>
      <c r="AF73" s="30"/>
      <c r="AG73" s="30"/>
      <c r="AH73" s="30"/>
      <c r="AI73" s="30"/>
      <c r="AJ73" s="30"/>
      <c r="AK73" s="30"/>
    </row>
    <row r="74" spans="1:37">
      <c r="A74" s="16"/>
      <c r="B74" s="30"/>
      <c r="C74" s="30"/>
      <c r="D74" s="30"/>
      <c r="E74" s="30"/>
      <c r="F74" s="30"/>
      <c r="G74" s="30"/>
      <c r="H74" s="22"/>
      <c r="I74" s="30"/>
      <c r="J74" s="30"/>
      <c r="K74" s="30"/>
      <c r="L74" s="30"/>
      <c r="M74" s="30"/>
      <c r="N74" s="30"/>
      <c r="O74" s="30"/>
      <c r="P74" s="30"/>
      <c r="Q74" s="30"/>
      <c r="R74" s="30"/>
      <c r="S74" s="30"/>
      <c r="T74" s="30"/>
      <c r="U74" s="30"/>
      <c r="V74" s="30"/>
      <c r="W74" s="30"/>
      <c r="X74" s="30"/>
      <c r="Y74" s="30"/>
      <c r="Z74" s="22"/>
      <c r="AA74" s="30"/>
      <c r="AB74" s="30"/>
      <c r="AC74" s="30"/>
      <c r="AD74" s="30"/>
      <c r="AE74" s="30"/>
      <c r="AF74" s="30"/>
      <c r="AG74" s="30"/>
      <c r="AH74" s="30"/>
      <c r="AI74" s="30"/>
      <c r="AJ74" s="30"/>
      <c r="AK74" s="30"/>
    </row>
    <row r="75" spans="1:37">
      <c r="A75" s="16"/>
      <c r="B75" s="30"/>
      <c r="C75" s="30"/>
      <c r="D75" s="30"/>
      <c r="E75" s="30"/>
      <c r="F75" s="30"/>
      <c r="G75" s="30"/>
      <c r="H75" s="22"/>
      <c r="I75" s="30"/>
      <c r="J75" s="30"/>
      <c r="K75" s="30"/>
      <c r="L75" s="30"/>
      <c r="M75" s="30"/>
      <c r="N75" s="30"/>
      <c r="O75" s="30"/>
      <c r="P75" s="30"/>
      <c r="Q75" s="30"/>
      <c r="R75" s="30"/>
      <c r="S75" s="30"/>
      <c r="T75" s="30"/>
      <c r="U75" s="30"/>
      <c r="V75" s="30"/>
      <c r="W75" s="30"/>
      <c r="X75" s="30"/>
      <c r="Y75" s="30"/>
      <c r="Z75" s="22"/>
      <c r="AA75" s="30"/>
      <c r="AB75" s="30"/>
      <c r="AC75" s="30"/>
      <c r="AD75" s="30"/>
      <c r="AE75" s="30"/>
      <c r="AF75" s="30"/>
      <c r="AG75" s="30"/>
      <c r="AH75" s="30"/>
      <c r="AI75" s="30"/>
      <c r="AJ75" s="30"/>
      <c r="AK75" s="30"/>
    </row>
    <row r="76" spans="1:37">
      <c r="A76" s="16"/>
      <c r="B76" s="30"/>
      <c r="C76" s="30"/>
      <c r="D76" s="30"/>
      <c r="E76" s="30"/>
      <c r="F76" s="30"/>
      <c r="G76" s="30"/>
      <c r="H76" s="22"/>
      <c r="I76" s="30"/>
      <c r="J76" s="30"/>
      <c r="K76" s="30"/>
      <c r="L76" s="30"/>
      <c r="M76" s="30"/>
      <c r="N76" s="30"/>
      <c r="O76" s="30"/>
      <c r="P76" s="30"/>
      <c r="Q76" s="30"/>
      <c r="R76" s="30"/>
      <c r="S76" s="30"/>
      <c r="T76" s="30"/>
      <c r="U76" s="30"/>
      <c r="V76" s="30"/>
      <c r="W76" s="30"/>
      <c r="X76" s="30"/>
      <c r="Y76" s="30"/>
      <c r="Z76" s="22"/>
      <c r="AA76" s="30"/>
      <c r="AB76" s="30"/>
      <c r="AC76" s="30"/>
      <c r="AD76" s="30"/>
      <c r="AE76" s="30"/>
      <c r="AF76" s="30"/>
      <c r="AG76" s="30"/>
      <c r="AH76" s="30"/>
      <c r="AI76" s="30"/>
      <c r="AJ76" s="30"/>
      <c r="AK76" s="30"/>
    </row>
    <row r="77" spans="1:37">
      <c r="A77" s="16"/>
      <c r="B77" s="30"/>
      <c r="C77" s="30"/>
      <c r="D77" s="30"/>
      <c r="E77" s="30"/>
      <c r="F77" s="30"/>
      <c r="G77" s="30"/>
      <c r="H77" s="22"/>
      <c r="I77" s="30"/>
      <c r="J77" s="30"/>
      <c r="K77" s="30"/>
      <c r="L77" s="30"/>
      <c r="M77" s="30"/>
      <c r="N77" s="30"/>
      <c r="O77" s="30"/>
      <c r="P77" s="30"/>
      <c r="Q77" s="30"/>
      <c r="R77" s="30"/>
      <c r="S77" s="30"/>
      <c r="T77" s="30"/>
      <c r="U77" s="30"/>
      <c r="V77" s="30"/>
      <c r="W77" s="30"/>
      <c r="X77" s="30"/>
      <c r="Y77" s="30"/>
      <c r="Z77" s="22"/>
      <c r="AA77" s="30"/>
      <c r="AB77" s="30"/>
      <c r="AC77" s="30"/>
      <c r="AD77" s="30"/>
      <c r="AE77" s="30"/>
      <c r="AF77" s="30"/>
      <c r="AG77" s="30"/>
      <c r="AH77" s="30"/>
      <c r="AI77" s="30"/>
      <c r="AJ77" s="30"/>
      <c r="AK77" s="30"/>
    </row>
    <row r="78" spans="1:37">
      <c r="A78" s="16"/>
      <c r="B78" s="30"/>
      <c r="C78" s="30"/>
      <c r="D78" s="30"/>
      <c r="E78" s="30"/>
      <c r="F78" s="30"/>
      <c r="G78" s="30"/>
      <c r="H78" s="22"/>
      <c r="I78" s="30"/>
      <c r="J78" s="30"/>
      <c r="K78" s="30"/>
      <c r="L78" s="30"/>
      <c r="M78" s="30"/>
      <c r="N78" s="30"/>
      <c r="O78" s="30"/>
      <c r="P78" s="30"/>
      <c r="Q78" s="30"/>
      <c r="R78" s="30"/>
      <c r="S78" s="30"/>
      <c r="T78" s="30"/>
      <c r="U78" s="30"/>
      <c r="V78" s="30"/>
      <c r="W78" s="30"/>
      <c r="X78" s="30"/>
      <c r="Y78" s="30"/>
      <c r="Z78" s="22"/>
      <c r="AA78" s="30"/>
      <c r="AB78" s="30"/>
      <c r="AC78" s="30"/>
      <c r="AD78" s="30"/>
      <c r="AE78" s="30"/>
      <c r="AF78" s="30"/>
      <c r="AG78" s="30"/>
      <c r="AH78" s="30"/>
      <c r="AI78" s="30"/>
      <c r="AJ78" s="30"/>
      <c r="AK78" s="30"/>
    </row>
    <row r="79" spans="1:37">
      <c r="A79" s="16"/>
      <c r="B79" s="30"/>
      <c r="C79" s="30"/>
      <c r="D79" s="30"/>
      <c r="E79" s="30"/>
      <c r="F79" s="30"/>
      <c r="G79" s="30"/>
      <c r="H79" s="22"/>
      <c r="I79" s="30"/>
      <c r="J79" s="30"/>
      <c r="K79" s="30"/>
      <c r="L79" s="30"/>
      <c r="M79" s="30"/>
      <c r="N79" s="30"/>
      <c r="O79" s="30"/>
      <c r="P79" s="30"/>
      <c r="Q79" s="30"/>
      <c r="R79" s="30"/>
      <c r="S79" s="30"/>
      <c r="T79" s="30"/>
      <c r="U79" s="30"/>
      <c r="V79" s="30"/>
      <c r="W79" s="30"/>
      <c r="X79" s="30"/>
      <c r="Y79" s="30"/>
      <c r="Z79" s="22"/>
      <c r="AA79" s="30"/>
      <c r="AB79" s="30"/>
      <c r="AC79" s="30"/>
      <c r="AD79" s="30"/>
      <c r="AE79" s="30"/>
      <c r="AF79" s="30"/>
      <c r="AG79" s="30"/>
      <c r="AH79" s="30"/>
      <c r="AI79" s="30"/>
      <c r="AJ79" s="30"/>
      <c r="AK79" s="30"/>
    </row>
    <row r="80" spans="1:37">
      <c r="A80" s="16"/>
      <c r="B80" s="30"/>
      <c r="C80" s="30"/>
      <c r="D80" s="30"/>
      <c r="E80" s="30"/>
      <c r="F80" s="30"/>
      <c r="G80" s="30"/>
      <c r="H80" s="22"/>
      <c r="I80" s="30"/>
      <c r="J80" s="30"/>
      <c r="K80" s="30"/>
      <c r="L80" s="30"/>
      <c r="M80" s="30"/>
      <c r="N80" s="30"/>
      <c r="O80" s="30"/>
      <c r="P80" s="30"/>
      <c r="Q80" s="30"/>
      <c r="R80" s="30"/>
      <c r="S80" s="30"/>
      <c r="T80" s="30"/>
      <c r="U80" s="30"/>
      <c r="V80" s="30"/>
      <c r="W80" s="30"/>
      <c r="X80" s="30"/>
      <c r="Y80" s="30"/>
      <c r="Z80" s="22"/>
      <c r="AA80" s="30"/>
      <c r="AB80" s="30"/>
      <c r="AC80" s="30"/>
      <c r="AD80" s="30"/>
      <c r="AE80" s="30"/>
      <c r="AF80" s="30"/>
      <c r="AG80" s="30"/>
      <c r="AH80" s="30"/>
      <c r="AI80" s="30"/>
      <c r="AJ80" s="30"/>
      <c r="AK80" s="30"/>
    </row>
    <row r="81" spans="1:37">
      <c r="A81" s="16"/>
      <c r="B81" s="30"/>
      <c r="C81" s="30"/>
      <c r="D81" s="30"/>
      <c r="E81" s="30"/>
      <c r="F81" s="30"/>
      <c r="G81" s="30"/>
      <c r="H81" s="22"/>
      <c r="I81" s="30"/>
      <c r="J81" s="30"/>
      <c r="K81" s="30"/>
      <c r="L81" s="30"/>
      <c r="M81" s="30"/>
      <c r="N81" s="30"/>
      <c r="O81" s="30"/>
      <c r="P81" s="30"/>
      <c r="Q81" s="30"/>
      <c r="R81" s="30"/>
      <c r="S81" s="30"/>
      <c r="T81" s="30"/>
      <c r="U81" s="30"/>
      <c r="V81" s="30"/>
      <c r="W81" s="30"/>
      <c r="X81" s="30"/>
      <c r="Y81" s="30"/>
      <c r="Z81" s="22"/>
      <c r="AA81" s="30"/>
      <c r="AB81" s="30"/>
      <c r="AC81" s="30"/>
      <c r="AD81" s="30"/>
      <c r="AE81" s="30"/>
      <c r="AF81" s="30"/>
      <c r="AG81" s="30"/>
      <c r="AH81" s="30"/>
      <c r="AI81" s="30"/>
      <c r="AJ81" s="30"/>
      <c r="AK81" s="30"/>
    </row>
    <row r="82" spans="1:37">
      <c r="A82" s="16"/>
      <c r="B82" s="30"/>
      <c r="C82" s="30"/>
      <c r="D82" s="30"/>
      <c r="E82" s="30"/>
      <c r="F82" s="30"/>
      <c r="G82" s="30"/>
      <c r="H82" s="22"/>
      <c r="I82" s="30"/>
      <c r="J82" s="30"/>
      <c r="K82" s="30"/>
      <c r="L82" s="30"/>
      <c r="M82" s="30"/>
      <c r="N82" s="30"/>
      <c r="O82" s="30"/>
      <c r="P82" s="30"/>
      <c r="Q82" s="30"/>
      <c r="R82" s="30"/>
      <c r="S82" s="30"/>
      <c r="T82" s="30"/>
      <c r="U82" s="30"/>
      <c r="V82" s="30"/>
      <c r="W82" s="30"/>
      <c r="X82" s="30"/>
      <c r="Y82" s="30"/>
      <c r="Z82" s="22"/>
      <c r="AA82" s="30"/>
      <c r="AB82" s="30"/>
      <c r="AC82" s="30"/>
      <c r="AD82" s="30"/>
      <c r="AE82" s="30"/>
      <c r="AF82" s="30"/>
      <c r="AG82" s="30"/>
      <c r="AH82" s="30"/>
      <c r="AI82" s="30"/>
      <c r="AJ82" s="30"/>
      <c r="AK82" s="30"/>
    </row>
    <row r="83" spans="1:37">
      <c r="A83" s="16"/>
      <c r="B83" s="30"/>
      <c r="C83" s="30"/>
      <c r="D83" s="30"/>
      <c r="E83" s="30"/>
      <c r="F83" s="30"/>
      <c r="G83" s="30"/>
      <c r="H83" s="22"/>
      <c r="I83" s="30"/>
      <c r="J83" s="30"/>
      <c r="K83" s="30"/>
      <c r="L83" s="30"/>
      <c r="M83" s="30"/>
      <c r="N83" s="30"/>
      <c r="O83" s="30"/>
      <c r="P83" s="30"/>
      <c r="Q83" s="30"/>
      <c r="R83" s="30"/>
      <c r="S83" s="30"/>
      <c r="T83" s="30"/>
      <c r="U83" s="30"/>
      <c r="V83" s="30"/>
      <c r="W83" s="30"/>
      <c r="X83" s="30"/>
      <c r="Y83" s="30"/>
      <c r="Z83" s="22"/>
      <c r="AA83" s="30"/>
      <c r="AB83" s="30"/>
      <c r="AC83" s="30"/>
      <c r="AD83" s="30"/>
      <c r="AE83" s="30"/>
      <c r="AF83" s="30"/>
      <c r="AG83" s="30"/>
      <c r="AH83" s="30"/>
      <c r="AI83" s="30"/>
      <c r="AJ83" s="30"/>
      <c r="AK83" s="30"/>
    </row>
    <row r="84" spans="1:37">
      <c r="A84" s="16"/>
      <c r="B84" s="30"/>
      <c r="C84" s="30"/>
      <c r="D84" s="30"/>
      <c r="E84" s="30"/>
      <c r="F84" s="30"/>
      <c r="G84" s="30"/>
      <c r="H84" s="22"/>
      <c r="I84" s="30"/>
      <c r="J84" s="30"/>
      <c r="K84" s="30"/>
      <c r="L84" s="30"/>
      <c r="M84" s="30"/>
      <c r="N84" s="30"/>
      <c r="O84" s="30"/>
      <c r="P84" s="30"/>
      <c r="Q84" s="30"/>
      <c r="R84" s="30"/>
      <c r="S84" s="30"/>
      <c r="T84" s="30"/>
      <c r="U84" s="30"/>
      <c r="V84" s="30"/>
      <c r="W84" s="30"/>
      <c r="X84" s="30"/>
      <c r="Y84" s="30"/>
      <c r="Z84" s="22"/>
      <c r="AA84" s="30"/>
      <c r="AB84" s="30"/>
      <c r="AC84" s="30"/>
      <c r="AD84" s="30"/>
      <c r="AE84" s="30"/>
      <c r="AF84" s="30"/>
      <c r="AG84" s="30"/>
      <c r="AH84" s="30"/>
      <c r="AI84" s="30"/>
      <c r="AJ84" s="30"/>
      <c r="AK84" s="30"/>
    </row>
    <row r="85" spans="1:37">
      <c r="A85" s="16"/>
      <c r="B85" s="30"/>
      <c r="C85" s="30"/>
      <c r="D85" s="30"/>
      <c r="E85" s="30"/>
      <c r="F85" s="30"/>
      <c r="G85" s="30"/>
      <c r="H85" s="22"/>
      <c r="I85" s="30"/>
      <c r="J85" s="30"/>
      <c r="K85" s="30"/>
      <c r="L85" s="30"/>
      <c r="M85" s="30"/>
      <c r="N85" s="30"/>
      <c r="O85" s="30"/>
      <c r="P85" s="30"/>
      <c r="Q85" s="30"/>
      <c r="R85" s="30"/>
      <c r="S85" s="30"/>
      <c r="T85" s="30"/>
      <c r="U85" s="30"/>
      <c r="V85" s="30"/>
      <c r="W85" s="30"/>
      <c r="X85" s="30"/>
      <c r="Y85" s="30"/>
      <c r="Z85" s="22"/>
      <c r="AA85" s="30"/>
      <c r="AB85" s="30"/>
      <c r="AC85" s="30"/>
      <c r="AD85" s="30"/>
      <c r="AE85" s="30"/>
      <c r="AF85" s="30"/>
      <c r="AG85" s="30"/>
      <c r="AH85" s="30"/>
      <c r="AI85" s="30"/>
      <c r="AJ85" s="30"/>
      <c r="AK85" s="30"/>
    </row>
    <row r="86" spans="1:37">
      <c r="A86" s="16"/>
      <c r="B86" s="30"/>
      <c r="C86" s="30"/>
      <c r="D86" s="30"/>
      <c r="E86" s="30"/>
      <c r="F86" s="30"/>
      <c r="G86" s="30"/>
      <c r="H86" s="22"/>
      <c r="I86" s="30"/>
      <c r="J86" s="30"/>
      <c r="K86" s="30"/>
      <c r="L86" s="30"/>
      <c r="M86" s="30"/>
      <c r="N86" s="30"/>
      <c r="O86" s="30"/>
      <c r="P86" s="30"/>
      <c r="Q86" s="30"/>
      <c r="R86" s="30"/>
      <c r="S86" s="30"/>
      <c r="T86" s="30"/>
      <c r="U86" s="30"/>
      <c r="V86" s="30"/>
      <c r="W86" s="30"/>
      <c r="X86" s="30"/>
      <c r="Y86" s="30"/>
      <c r="Z86" s="22"/>
      <c r="AA86" s="30"/>
      <c r="AB86" s="30"/>
      <c r="AC86" s="30"/>
      <c r="AD86" s="30"/>
      <c r="AE86" s="30"/>
      <c r="AF86" s="30"/>
      <c r="AG86" s="30"/>
      <c r="AH86" s="30"/>
      <c r="AI86" s="30"/>
      <c r="AJ86" s="30"/>
      <c r="AK86" s="30"/>
    </row>
    <row r="87" spans="1:37">
      <c r="A87" s="16"/>
      <c r="B87" s="30"/>
      <c r="C87" s="30"/>
      <c r="D87" s="30"/>
      <c r="E87" s="30"/>
      <c r="F87" s="30"/>
      <c r="G87" s="30"/>
      <c r="H87" s="22"/>
      <c r="I87" s="30"/>
      <c r="J87" s="30"/>
      <c r="K87" s="30"/>
      <c r="L87" s="30"/>
      <c r="M87" s="30"/>
      <c r="N87" s="30"/>
      <c r="O87" s="30"/>
      <c r="P87" s="30"/>
      <c r="Q87" s="30"/>
      <c r="R87" s="30"/>
      <c r="S87" s="30"/>
      <c r="T87" s="30"/>
      <c r="U87" s="30"/>
      <c r="V87" s="30"/>
      <c r="W87" s="30"/>
      <c r="X87" s="30"/>
      <c r="Y87" s="30"/>
      <c r="Z87" s="22"/>
      <c r="AA87" s="30"/>
      <c r="AB87" s="30"/>
      <c r="AC87" s="30"/>
      <c r="AD87" s="30"/>
      <c r="AE87" s="30"/>
      <c r="AF87" s="30"/>
      <c r="AG87" s="30"/>
      <c r="AH87" s="30"/>
      <c r="AI87" s="30"/>
      <c r="AJ87" s="30"/>
      <c r="AK87" s="30"/>
    </row>
    <row r="88" spans="1:37">
      <c r="A88" s="16"/>
      <c r="B88" s="30"/>
      <c r="C88" s="30"/>
      <c r="D88" s="30"/>
      <c r="E88" s="30"/>
      <c r="F88" s="30"/>
      <c r="G88" s="30"/>
      <c r="H88" s="22"/>
      <c r="I88" s="30"/>
      <c r="J88" s="30"/>
      <c r="K88" s="30"/>
      <c r="L88" s="30"/>
      <c r="M88" s="30"/>
      <c r="N88" s="30"/>
      <c r="O88" s="30"/>
      <c r="P88" s="30"/>
      <c r="Q88" s="30"/>
      <c r="R88" s="30"/>
      <c r="S88" s="30"/>
      <c r="T88" s="30"/>
      <c r="U88" s="30"/>
      <c r="V88" s="30"/>
      <c r="W88" s="30"/>
      <c r="X88" s="30"/>
      <c r="Y88" s="30"/>
      <c r="Z88" s="22"/>
      <c r="AA88" s="30"/>
      <c r="AB88" s="30"/>
      <c r="AC88" s="30"/>
      <c r="AD88" s="30"/>
      <c r="AE88" s="30"/>
      <c r="AF88" s="30"/>
      <c r="AG88" s="30"/>
      <c r="AH88" s="30"/>
      <c r="AI88" s="30"/>
      <c r="AJ88" s="30"/>
      <c r="AK88" s="30"/>
    </row>
    <row r="89" spans="1:37">
      <c r="A89" s="16"/>
      <c r="B89" s="30"/>
      <c r="C89" s="30"/>
      <c r="D89" s="30"/>
      <c r="E89" s="30"/>
      <c r="F89" s="30"/>
      <c r="G89" s="30"/>
      <c r="H89" s="22"/>
      <c r="I89" s="30"/>
      <c r="J89" s="30"/>
      <c r="K89" s="30"/>
      <c r="L89" s="30"/>
      <c r="M89" s="30"/>
      <c r="N89" s="30"/>
      <c r="O89" s="30"/>
      <c r="P89" s="30"/>
      <c r="Q89" s="30"/>
      <c r="R89" s="30"/>
      <c r="S89" s="30"/>
      <c r="T89" s="30"/>
      <c r="U89" s="30"/>
      <c r="V89" s="30"/>
      <c r="W89" s="30"/>
      <c r="X89" s="30"/>
      <c r="Y89" s="30"/>
      <c r="Z89" s="22"/>
      <c r="AA89" s="30"/>
      <c r="AB89" s="30"/>
      <c r="AC89" s="30"/>
      <c r="AD89" s="30"/>
      <c r="AE89" s="30"/>
      <c r="AF89" s="30"/>
      <c r="AG89" s="30"/>
      <c r="AH89" s="30"/>
      <c r="AI89" s="30"/>
      <c r="AJ89" s="30"/>
      <c r="AK89" s="30"/>
    </row>
    <row r="90" spans="1:37">
      <c r="A90" s="16"/>
      <c r="B90" s="30"/>
      <c r="C90" s="30"/>
      <c r="D90" s="30"/>
      <c r="E90" s="30"/>
      <c r="F90" s="30"/>
      <c r="G90" s="30"/>
      <c r="H90" s="22"/>
      <c r="I90" s="30"/>
      <c r="J90" s="30"/>
      <c r="K90" s="30"/>
      <c r="L90" s="30"/>
      <c r="M90" s="30"/>
      <c r="N90" s="30"/>
      <c r="O90" s="30"/>
      <c r="P90" s="30"/>
      <c r="Q90" s="30"/>
      <c r="R90" s="30"/>
      <c r="S90" s="30"/>
      <c r="T90" s="30"/>
      <c r="U90" s="30"/>
      <c r="V90" s="30"/>
      <c r="W90" s="30"/>
      <c r="X90" s="30"/>
      <c r="Y90" s="30"/>
      <c r="Z90" s="22"/>
      <c r="AA90" s="30"/>
      <c r="AB90" s="30"/>
      <c r="AC90" s="30"/>
      <c r="AD90" s="30"/>
      <c r="AE90" s="30"/>
      <c r="AF90" s="30"/>
      <c r="AG90" s="30"/>
      <c r="AH90" s="30"/>
      <c r="AI90" s="30"/>
      <c r="AJ90" s="30"/>
      <c r="AK90" s="30"/>
    </row>
    <row r="91" spans="1:37">
      <c r="A91" s="16"/>
      <c r="B91" s="30"/>
      <c r="C91" s="30"/>
      <c r="D91" s="30"/>
      <c r="E91" s="30"/>
      <c r="F91" s="30"/>
      <c r="G91" s="30"/>
      <c r="H91" s="22"/>
      <c r="I91" s="30"/>
      <c r="J91" s="30"/>
      <c r="K91" s="30"/>
      <c r="L91" s="30"/>
      <c r="M91" s="30"/>
      <c r="N91" s="30"/>
      <c r="O91" s="30"/>
      <c r="P91" s="30"/>
      <c r="Q91" s="30"/>
      <c r="R91" s="30"/>
      <c r="S91" s="30"/>
      <c r="T91" s="30"/>
      <c r="U91" s="30"/>
      <c r="V91" s="30"/>
      <c r="W91" s="30"/>
      <c r="X91" s="30"/>
      <c r="Y91" s="30"/>
      <c r="Z91" s="22"/>
      <c r="AA91" s="30"/>
      <c r="AB91" s="30"/>
      <c r="AC91" s="30"/>
      <c r="AD91" s="30"/>
      <c r="AE91" s="30"/>
      <c r="AF91" s="30"/>
      <c r="AG91" s="30"/>
      <c r="AH91" s="30"/>
      <c r="AI91" s="30"/>
      <c r="AJ91" s="30"/>
      <c r="AK91" s="30"/>
    </row>
    <row r="92" spans="1:37">
      <c r="A92" s="16"/>
      <c r="B92" s="30"/>
      <c r="C92" s="30"/>
      <c r="D92" s="30"/>
      <c r="E92" s="30"/>
      <c r="F92" s="30"/>
      <c r="G92" s="30"/>
      <c r="H92" s="22"/>
      <c r="I92" s="30"/>
      <c r="J92" s="30"/>
      <c r="K92" s="30"/>
      <c r="L92" s="30"/>
      <c r="M92" s="30"/>
      <c r="N92" s="30"/>
      <c r="O92" s="30"/>
      <c r="P92" s="30"/>
      <c r="Q92" s="30"/>
      <c r="R92" s="30"/>
      <c r="S92" s="30"/>
      <c r="T92" s="30"/>
      <c r="U92" s="30"/>
      <c r="V92" s="30"/>
      <c r="W92" s="30"/>
      <c r="X92" s="30"/>
      <c r="Y92" s="30"/>
      <c r="Z92" s="22"/>
      <c r="AA92" s="30"/>
      <c r="AB92" s="30"/>
      <c r="AC92" s="30"/>
      <c r="AD92" s="30"/>
      <c r="AE92" s="30"/>
      <c r="AF92" s="30"/>
      <c r="AG92" s="30"/>
      <c r="AH92" s="30"/>
      <c r="AI92" s="30"/>
      <c r="AJ92" s="30"/>
      <c r="AK92" s="30"/>
    </row>
    <row r="93" spans="1:37">
      <c r="A93" s="16"/>
      <c r="B93" s="30"/>
      <c r="C93" s="30"/>
      <c r="D93" s="30"/>
      <c r="E93" s="30"/>
      <c r="F93" s="30"/>
      <c r="G93" s="30"/>
      <c r="H93" s="22"/>
      <c r="I93" s="30"/>
      <c r="J93" s="30"/>
      <c r="K93" s="30"/>
      <c r="L93" s="30"/>
      <c r="M93" s="30"/>
      <c r="N93" s="30"/>
      <c r="O93" s="30"/>
      <c r="P93" s="30"/>
      <c r="Q93" s="30"/>
      <c r="R93" s="30"/>
      <c r="S93" s="30"/>
      <c r="T93" s="30"/>
      <c r="U93" s="30"/>
      <c r="V93" s="30"/>
      <c r="W93" s="30"/>
      <c r="X93" s="30"/>
      <c r="Y93" s="30"/>
      <c r="Z93" s="22"/>
      <c r="AA93" s="30"/>
      <c r="AB93" s="30"/>
      <c r="AC93" s="30"/>
      <c r="AD93" s="30"/>
      <c r="AE93" s="30"/>
      <c r="AF93" s="30"/>
      <c r="AG93" s="30"/>
      <c r="AH93" s="30"/>
      <c r="AI93" s="30"/>
      <c r="AJ93" s="30"/>
      <c r="AK93" s="30"/>
    </row>
    <row r="94" spans="1:37">
      <c r="A94" s="16"/>
      <c r="B94" s="30"/>
      <c r="C94" s="30"/>
      <c r="D94" s="30"/>
      <c r="E94" s="30"/>
      <c r="F94" s="30"/>
      <c r="G94" s="30"/>
      <c r="H94" s="22"/>
      <c r="I94" s="30"/>
      <c r="J94" s="30"/>
      <c r="K94" s="30"/>
      <c r="L94" s="30"/>
      <c r="M94" s="30"/>
      <c r="N94" s="30"/>
      <c r="O94" s="30"/>
      <c r="P94" s="30"/>
      <c r="Q94" s="30"/>
      <c r="R94" s="30"/>
      <c r="S94" s="30"/>
      <c r="T94" s="30"/>
      <c r="U94" s="30"/>
      <c r="V94" s="30"/>
      <c r="W94" s="30"/>
      <c r="X94" s="30"/>
      <c r="Y94" s="30"/>
      <c r="Z94" s="22"/>
      <c r="AA94" s="30"/>
      <c r="AB94" s="30"/>
      <c r="AC94" s="30"/>
      <c r="AD94" s="30"/>
      <c r="AE94" s="30"/>
      <c r="AF94" s="30"/>
      <c r="AG94" s="30"/>
      <c r="AH94" s="30"/>
      <c r="AI94" s="30"/>
      <c r="AJ94" s="30"/>
      <c r="AK94" s="30"/>
    </row>
    <row r="95" spans="1:37">
      <c r="A95" s="16"/>
      <c r="B95" s="30"/>
      <c r="C95" s="30"/>
      <c r="D95" s="30"/>
      <c r="E95" s="30"/>
      <c r="F95" s="30"/>
      <c r="G95" s="30"/>
      <c r="H95" s="22"/>
      <c r="I95" s="30"/>
      <c r="J95" s="30"/>
      <c r="K95" s="30"/>
      <c r="L95" s="30"/>
      <c r="M95" s="30"/>
      <c r="N95" s="30"/>
      <c r="O95" s="30"/>
      <c r="P95" s="30"/>
      <c r="Q95" s="30"/>
      <c r="R95" s="30"/>
      <c r="S95" s="30"/>
      <c r="T95" s="30"/>
      <c r="U95" s="30"/>
      <c r="V95" s="30"/>
      <c r="W95" s="30"/>
      <c r="X95" s="30"/>
      <c r="Y95" s="30"/>
      <c r="Z95" s="22"/>
      <c r="AA95" s="30"/>
      <c r="AB95" s="30"/>
      <c r="AC95" s="30"/>
      <c r="AD95" s="30"/>
      <c r="AE95" s="30"/>
      <c r="AF95" s="30"/>
      <c r="AG95" s="30"/>
      <c r="AH95" s="30"/>
      <c r="AI95" s="30"/>
      <c r="AJ95" s="30"/>
      <c r="AK95" s="30"/>
    </row>
    <row r="96" spans="1:37">
      <c r="A96" s="16"/>
      <c r="B96" s="30"/>
      <c r="C96" s="30"/>
      <c r="D96" s="30"/>
      <c r="E96" s="30"/>
      <c r="F96" s="30"/>
      <c r="G96" s="30"/>
      <c r="H96" s="22"/>
      <c r="I96" s="30"/>
      <c r="J96" s="30"/>
      <c r="K96" s="30"/>
      <c r="L96" s="30"/>
      <c r="M96" s="30"/>
      <c r="N96" s="30"/>
      <c r="O96" s="30"/>
      <c r="P96" s="30"/>
      <c r="Q96" s="30"/>
      <c r="R96" s="30"/>
      <c r="S96" s="30"/>
      <c r="T96" s="30"/>
      <c r="U96" s="30"/>
      <c r="V96" s="30"/>
      <c r="W96" s="30"/>
      <c r="X96" s="30"/>
      <c r="Y96" s="30"/>
      <c r="Z96" s="22"/>
      <c r="AA96" s="30"/>
      <c r="AB96" s="30"/>
      <c r="AC96" s="30"/>
      <c r="AD96" s="30"/>
      <c r="AE96" s="30"/>
      <c r="AF96" s="30"/>
      <c r="AG96" s="30"/>
      <c r="AH96" s="30"/>
      <c r="AI96" s="30"/>
      <c r="AJ96" s="30"/>
      <c r="AK96" s="30"/>
    </row>
    <row r="97" spans="1:37">
      <c r="A97" s="16"/>
      <c r="B97" s="30"/>
      <c r="C97" s="30"/>
      <c r="D97" s="30"/>
      <c r="E97" s="30"/>
      <c r="F97" s="30"/>
      <c r="G97" s="30"/>
      <c r="H97" s="22"/>
      <c r="I97" s="30"/>
      <c r="J97" s="30"/>
      <c r="K97" s="30"/>
      <c r="L97" s="30"/>
      <c r="M97" s="30"/>
      <c r="N97" s="30"/>
      <c r="O97" s="30"/>
      <c r="P97" s="30"/>
      <c r="Q97" s="30"/>
      <c r="R97" s="30"/>
      <c r="S97" s="30"/>
      <c r="T97" s="30"/>
      <c r="U97" s="30"/>
      <c r="V97" s="30"/>
      <c r="W97" s="30"/>
      <c r="X97" s="30"/>
      <c r="Y97" s="30"/>
      <c r="Z97" s="22"/>
      <c r="AA97" s="30"/>
      <c r="AB97" s="30"/>
      <c r="AC97" s="30"/>
      <c r="AD97" s="30"/>
      <c r="AE97" s="30"/>
      <c r="AF97" s="30"/>
      <c r="AG97" s="30"/>
      <c r="AH97" s="30"/>
      <c r="AI97" s="30"/>
      <c r="AJ97" s="30"/>
      <c r="AK97" s="30"/>
    </row>
    <row r="98" spans="1:37">
      <c r="A98" s="16"/>
      <c r="B98" s="30"/>
      <c r="C98" s="30"/>
      <c r="D98" s="30"/>
      <c r="E98" s="30"/>
      <c r="F98" s="30"/>
      <c r="G98" s="30"/>
      <c r="H98" s="22"/>
      <c r="I98" s="30"/>
      <c r="J98" s="30"/>
      <c r="K98" s="30"/>
      <c r="L98" s="30"/>
      <c r="M98" s="30"/>
      <c r="N98" s="30"/>
      <c r="O98" s="30"/>
      <c r="P98" s="30"/>
      <c r="Q98" s="30"/>
      <c r="R98" s="30"/>
      <c r="S98" s="30"/>
      <c r="T98" s="30"/>
      <c r="U98" s="30"/>
      <c r="V98" s="30"/>
      <c r="W98" s="30"/>
      <c r="X98" s="30"/>
      <c r="Y98" s="30"/>
      <c r="Z98" s="22"/>
      <c r="AA98" s="30"/>
      <c r="AB98" s="30"/>
      <c r="AC98" s="30"/>
      <c r="AD98" s="30"/>
      <c r="AE98" s="30"/>
      <c r="AF98" s="30"/>
      <c r="AG98" s="30"/>
      <c r="AH98" s="30"/>
      <c r="AI98" s="30"/>
      <c r="AJ98" s="30"/>
      <c r="AK98" s="30"/>
    </row>
    <row r="99" spans="1:37">
      <c r="A99" s="16"/>
      <c r="B99" s="30"/>
      <c r="C99" s="30"/>
      <c r="D99" s="30"/>
      <c r="E99" s="30"/>
      <c r="F99" s="30"/>
      <c r="G99" s="30"/>
      <c r="H99" s="22"/>
      <c r="I99" s="30"/>
      <c r="J99" s="30"/>
      <c r="K99" s="30"/>
      <c r="L99" s="30"/>
      <c r="M99" s="30"/>
      <c r="N99" s="30"/>
      <c r="O99" s="30"/>
      <c r="P99" s="30"/>
      <c r="Q99" s="30"/>
      <c r="R99" s="30"/>
      <c r="S99" s="30"/>
      <c r="T99" s="30"/>
      <c r="U99" s="30"/>
      <c r="V99" s="30"/>
      <c r="W99" s="30"/>
      <c r="X99" s="30"/>
      <c r="Y99" s="30"/>
      <c r="Z99" s="22"/>
      <c r="AA99" s="30"/>
      <c r="AB99" s="30"/>
      <c r="AC99" s="30"/>
      <c r="AD99" s="30"/>
      <c r="AE99" s="30"/>
      <c r="AF99" s="30"/>
      <c r="AG99" s="30"/>
      <c r="AH99" s="30"/>
      <c r="AI99" s="30"/>
      <c r="AJ99" s="30"/>
      <c r="AK99" s="30"/>
    </row>
    <row r="100" spans="1:37">
      <c r="A100" s="16"/>
      <c r="B100" s="30"/>
      <c r="C100" s="30"/>
      <c r="D100" s="30"/>
      <c r="E100" s="30"/>
      <c r="F100" s="30"/>
      <c r="G100" s="30"/>
      <c r="H100" s="22"/>
      <c r="I100" s="30"/>
      <c r="J100" s="30"/>
      <c r="K100" s="30"/>
      <c r="L100" s="30"/>
      <c r="M100" s="30"/>
      <c r="N100" s="30"/>
      <c r="O100" s="30"/>
      <c r="P100" s="30"/>
      <c r="Q100" s="30"/>
      <c r="R100" s="30"/>
      <c r="S100" s="30"/>
      <c r="T100" s="30"/>
      <c r="U100" s="30"/>
      <c r="V100" s="30"/>
      <c r="W100" s="30"/>
      <c r="X100" s="30"/>
      <c r="Y100" s="30"/>
      <c r="Z100" s="22"/>
      <c r="AA100" s="30"/>
      <c r="AB100" s="30"/>
      <c r="AC100" s="30"/>
      <c r="AD100" s="30"/>
      <c r="AE100" s="30"/>
      <c r="AF100" s="30"/>
      <c r="AG100" s="30"/>
      <c r="AH100" s="30"/>
      <c r="AI100" s="30"/>
      <c r="AJ100" s="30"/>
      <c r="AK100" s="30"/>
    </row>
    <row r="101" spans="1:37">
      <c r="A101" s="16"/>
      <c r="B101" s="30"/>
      <c r="C101" s="30"/>
      <c r="D101" s="30"/>
      <c r="E101" s="30"/>
      <c r="F101" s="30"/>
      <c r="G101" s="30"/>
      <c r="H101" s="22"/>
      <c r="I101" s="30"/>
      <c r="J101" s="30"/>
      <c r="K101" s="30"/>
      <c r="L101" s="30"/>
      <c r="M101" s="30"/>
      <c r="N101" s="30"/>
      <c r="O101" s="30"/>
      <c r="P101" s="30"/>
      <c r="Q101" s="30"/>
      <c r="R101" s="30"/>
      <c r="S101" s="30"/>
      <c r="T101" s="30"/>
      <c r="U101" s="30"/>
      <c r="V101" s="30"/>
      <c r="W101" s="30"/>
      <c r="X101" s="30"/>
      <c r="Y101" s="30"/>
      <c r="Z101" s="22"/>
      <c r="AA101" s="30"/>
      <c r="AB101" s="30"/>
      <c r="AC101" s="30"/>
      <c r="AD101" s="30"/>
      <c r="AE101" s="30"/>
      <c r="AF101" s="30"/>
      <c r="AG101" s="30"/>
      <c r="AH101" s="30"/>
      <c r="AI101" s="30"/>
      <c r="AJ101" s="30"/>
      <c r="AK101" s="30"/>
    </row>
  </sheetData>
  <phoneticPr fontId="32"/>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AEDFF3-CC40-4BDC-B849-C288CD9A9596}">
  <sheetPr codeName="Sheet6">
    <tabColor theme="1"/>
  </sheetPr>
  <dimension ref="A1:AQ103"/>
  <sheetViews>
    <sheetView zoomScale="85" zoomScaleNormal="85" workbookViewId="0">
      <pane ySplit="3" topLeftCell="A4" activePane="bottomLeft" state="frozen"/>
      <selection activeCell="P21" sqref="P21:BA22"/>
      <selection pane="bottomLeft"/>
    </sheetView>
  </sheetViews>
  <sheetFormatPr defaultColWidth="8.75" defaultRowHeight="18.75"/>
  <cols>
    <col min="1" max="1" width="15.625" style="14" bestFit="1" customWidth="1"/>
    <col min="2" max="2" width="9.25" style="14" bestFit="1" customWidth="1"/>
    <col min="3" max="6" width="20" style="14" bestFit="1" customWidth="1"/>
    <col min="7" max="7" width="5.25" style="14" bestFit="1" customWidth="1"/>
    <col min="8" max="8" width="11" style="14" bestFit="1" customWidth="1"/>
    <col min="9" max="9" width="7.25" style="14" bestFit="1" customWidth="1"/>
    <col min="10" max="10" width="9.25" style="14" bestFit="1" customWidth="1"/>
    <col min="11" max="11" width="11.375" style="14" bestFit="1" customWidth="1"/>
    <col min="12" max="14" width="9.25" style="14" bestFit="1" customWidth="1"/>
    <col min="15" max="15" width="13.5" style="14" bestFit="1" customWidth="1"/>
    <col min="16" max="16" width="5.25" style="14" bestFit="1" customWidth="1"/>
    <col min="17" max="17" width="17.875" style="14" bestFit="1" customWidth="1"/>
    <col min="18" max="18" width="5.25" style="14" bestFit="1" customWidth="1"/>
    <col min="19" max="19" width="15.5" style="14" bestFit="1" customWidth="1"/>
    <col min="20" max="20" width="13.5" style="14" bestFit="1" customWidth="1"/>
    <col min="21" max="21" width="9.25" style="14" bestFit="1" customWidth="1"/>
    <col min="22" max="22" width="12" style="14" bestFit="1" customWidth="1"/>
    <col min="23" max="23" width="9.25" style="14" bestFit="1" customWidth="1"/>
    <col min="24" max="27" width="20" style="14" bestFit="1" customWidth="1"/>
    <col min="28" max="28" width="5.25" style="14" bestFit="1" customWidth="1"/>
    <col min="29" max="29" width="11" style="14" bestFit="1" customWidth="1"/>
    <col min="30" max="30" width="7.25" style="14" bestFit="1" customWidth="1"/>
    <col min="31" max="31" width="9.25" style="14" bestFit="1" customWidth="1"/>
    <col min="32" max="32" width="11.375" style="14" bestFit="1" customWidth="1"/>
    <col min="33" max="35" width="9.25" style="14" bestFit="1" customWidth="1"/>
    <col min="36" max="36" width="13.5" style="14" bestFit="1" customWidth="1"/>
    <col min="37" max="37" width="5.25" style="14" bestFit="1" customWidth="1"/>
    <col min="38" max="38" width="17.875" style="14" bestFit="1" customWidth="1"/>
    <col min="39" max="39" width="5.25" style="14" bestFit="1" customWidth="1"/>
    <col min="40" max="40" width="15.5" style="14" bestFit="1" customWidth="1"/>
    <col min="41" max="41" width="13.5" style="14" bestFit="1" customWidth="1"/>
    <col min="42" max="42" width="9.25" style="14" bestFit="1" customWidth="1"/>
    <col min="43" max="43" width="12" style="14" bestFit="1" customWidth="1"/>
    <col min="44" max="16384" width="8.75" style="14"/>
  </cols>
  <sheetData>
    <row r="1" spans="1:43">
      <c r="A1" s="38"/>
      <c r="B1" s="38" t="s">
        <v>394</v>
      </c>
      <c r="C1" s="41"/>
      <c r="D1" s="41"/>
      <c r="E1" s="41"/>
      <c r="F1" s="41"/>
      <c r="G1" s="41"/>
      <c r="H1" s="41"/>
      <c r="I1" s="41"/>
      <c r="J1" s="41"/>
      <c r="K1" s="41"/>
      <c r="L1" s="41"/>
      <c r="M1" s="41"/>
      <c r="N1" s="41"/>
      <c r="O1" s="41"/>
      <c r="P1" s="41"/>
      <c r="Q1" s="41"/>
      <c r="R1" s="41"/>
      <c r="S1" s="41"/>
      <c r="T1" s="41"/>
      <c r="U1" s="41"/>
      <c r="V1" s="41"/>
      <c r="W1" s="39" t="s">
        <v>407</v>
      </c>
      <c r="X1" s="41"/>
      <c r="Y1" s="41"/>
      <c r="Z1" s="41"/>
      <c r="AA1" s="41"/>
      <c r="AB1" s="41"/>
      <c r="AC1" s="41"/>
      <c r="AD1" s="41"/>
      <c r="AE1" s="41"/>
      <c r="AF1" s="41"/>
      <c r="AG1" s="41"/>
      <c r="AH1" s="41"/>
      <c r="AI1" s="41"/>
      <c r="AJ1" s="41"/>
      <c r="AK1" s="41"/>
      <c r="AL1" s="41"/>
      <c r="AM1" s="41"/>
      <c r="AN1" s="41"/>
      <c r="AO1" s="41"/>
      <c r="AP1" s="41"/>
      <c r="AQ1" s="40"/>
    </row>
    <row r="2" spans="1:43">
      <c r="A2" s="9"/>
      <c r="B2" s="31" t="s">
        <v>365</v>
      </c>
      <c r="C2" s="32"/>
      <c r="D2" s="32"/>
      <c r="E2" s="32"/>
      <c r="F2" s="19"/>
      <c r="G2" s="33" t="s">
        <v>366</v>
      </c>
      <c r="H2" s="33" t="s">
        <v>367</v>
      </c>
      <c r="I2" s="26" t="s">
        <v>368</v>
      </c>
      <c r="J2" s="19"/>
      <c r="K2" s="31" t="s">
        <v>369</v>
      </c>
      <c r="L2" s="32"/>
      <c r="M2" s="32"/>
      <c r="N2" s="32"/>
      <c r="O2" s="32"/>
      <c r="P2" s="32"/>
      <c r="Q2" s="32"/>
      <c r="R2" s="19"/>
      <c r="S2" s="33" t="s">
        <v>370</v>
      </c>
      <c r="T2" s="31" t="s">
        <v>381</v>
      </c>
      <c r="U2" s="32"/>
      <c r="V2" s="33" t="s">
        <v>382</v>
      </c>
      <c r="W2" s="31" t="s">
        <v>365</v>
      </c>
      <c r="X2" s="32"/>
      <c r="Y2" s="32"/>
      <c r="Z2" s="32"/>
      <c r="AA2" s="19"/>
      <c r="AB2" s="33" t="s">
        <v>366</v>
      </c>
      <c r="AC2" s="33" t="s">
        <v>367</v>
      </c>
      <c r="AD2" s="26" t="s">
        <v>368</v>
      </c>
      <c r="AE2" s="19"/>
      <c r="AF2" s="31" t="s">
        <v>369</v>
      </c>
      <c r="AG2" s="32"/>
      <c r="AH2" s="32"/>
      <c r="AI2" s="32"/>
      <c r="AJ2" s="32"/>
      <c r="AK2" s="32"/>
      <c r="AL2" s="32"/>
      <c r="AM2" s="19"/>
      <c r="AN2" s="33" t="s">
        <v>370</v>
      </c>
      <c r="AO2" s="31" t="s">
        <v>381</v>
      </c>
      <c r="AP2" s="32"/>
      <c r="AQ2" s="33" t="s">
        <v>382</v>
      </c>
    </row>
    <row r="3" spans="1:43">
      <c r="A3" s="15"/>
      <c r="B3" s="28" t="s">
        <v>371</v>
      </c>
      <c r="C3" s="34" t="s">
        <v>411</v>
      </c>
      <c r="D3" s="34" t="s">
        <v>410</v>
      </c>
      <c r="E3" s="34" t="s">
        <v>408</v>
      </c>
      <c r="F3" s="34" t="s">
        <v>409</v>
      </c>
      <c r="G3" s="27"/>
      <c r="H3" s="27"/>
      <c r="I3" s="27"/>
      <c r="J3" s="28" t="s">
        <v>372</v>
      </c>
      <c r="K3" s="28" t="s">
        <v>373</v>
      </c>
      <c r="L3" s="28" t="s">
        <v>374</v>
      </c>
      <c r="M3" s="28" t="s">
        <v>375</v>
      </c>
      <c r="N3" s="28" t="s">
        <v>376</v>
      </c>
      <c r="O3" s="34" t="s">
        <v>383</v>
      </c>
      <c r="P3" s="34" t="s">
        <v>384</v>
      </c>
      <c r="Q3" s="34" t="s">
        <v>385</v>
      </c>
      <c r="R3" s="28" t="s">
        <v>380</v>
      </c>
      <c r="S3" s="27"/>
      <c r="T3" s="28" t="s">
        <v>386</v>
      </c>
      <c r="U3" s="31" t="s">
        <v>387</v>
      </c>
      <c r="V3" s="27"/>
      <c r="W3" s="28" t="s">
        <v>371</v>
      </c>
      <c r="X3" s="34" t="s">
        <v>411</v>
      </c>
      <c r="Y3" s="34" t="s">
        <v>410</v>
      </c>
      <c r="Z3" s="34" t="s">
        <v>408</v>
      </c>
      <c r="AA3" s="34" t="s">
        <v>409</v>
      </c>
      <c r="AB3" s="27"/>
      <c r="AC3" s="27"/>
      <c r="AD3" s="27"/>
      <c r="AE3" s="28" t="s">
        <v>372</v>
      </c>
      <c r="AF3" s="28" t="s">
        <v>373</v>
      </c>
      <c r="AG3" s="28" t="s">
        <v>374</v>
      </c>
      <c r="AH3" s="28" t="s">
        <v>375</v>
      </c>
      <c r="AI3" s="28" t="s">
        <v>376</v>
      </c>
      <c r="AJ3" s="34" t="s">
        <v>383</v>
      </c>
      <c r="AK3" s="34" t="s">
        <v>384</v>
      </c>
      <c r="AL3" s="34" t="s">
        <v>385</v>
      </c>
      <c r="AM3" s="28" t="s">
        <v>380</v>
      </c>
      <c r="AN3" s="27"/>
      <c r="AO3" s="28" t="s">
        <v>386</v>
      </c>
      <c r="AP3" s="31" t="s">
        <v>387</v>
      </c>
      <c r="AQ3" s="27"/>
    </row>
    <row r="4" spans="1:43">
      <c r="A4" s="16" t="s">
        <v>262</v>
      </c>
      <c r="B4" s="17"/>
      <c r="C4" s="17"/>
      <c r="D4" s="17"/>
      <c r="E4" s="17"/>
      <c r="F4" s="17"/>
      <c r="G4" s="17"/>
      <c r="H4" s="18"/>
      <c r="I4" s="17"/>
      <c r="J4" s="17"/>
      <c r="K4" s="17"/>
      <c r="L4" s="17"/>
      <c r="M4" s="17"/>
      <c r="N4" s="17"/>
      <c r="O4" s="17"/>
      <c r="P4" s="17"/>
      <c r="Q4" s="17"/>
      <c r="R4" s="17"/>
      <c r="S4" s="17"/>
      <c r="T4" s="17"/>
      <c r="U4" s="17"/>
      <c r="V4" s="18"/>
      <c r="W4" s="17"/>
      <c r="X4" s="17"/>
      <c r="Y4" s="17"/>
      <c r="Z4" s="17"/>
      <c r="AA4" s="17"/>
      <c r="AB4" s="17"/>
      <c r="AC4" s="18"/>
      <c r="AD4" s="17"/>
      <c r="AE4" s="17"/>
      <c r="AF4" s="17"/>
      <c r="AG4" s="17"/>
      <c r="AH4" s="17"/>
      <c r="AI4" s="17"/>
      <c r="AJ4" s="17"/>
      <c r="AK4" s="17"/>
      <c r="AL4" s="17"/>
      <c r="AM4" s="17"/>
      <c r="AN4" s="17"/>
      <c r="AO4" s="17"/>
      <c r="AP4" s="17"/>
      <c r="AQ4" s="18"/>
    </row>
    <row r="5" spans="1:43">
      <c r="A5" s="16" t="s">
        <v>263</v>
      </c>
      <c r="B5" s="17"/>
      <c r="C5" s="17"/>
      <c r="D5" s="17"/>
      <c r="E5" s="17"/>
      <c r="F5" s="17"/>
      <c r="G5" s="17"/>
      <c r="H5" s="18"/>
      <c r="I5" s="17"/>
      <c r="J5" s="17"/>
      <c r="K5" s="17"/>
      <c r="L5" s="17"/>
      <c r="M5" s="17"/>
      <c r="N5" s="17"/>
      <c r="O5" s="17"/>
      <c r="P5" s="17"/>
      <c r="Q5" s="17"/>
      <c r="R5" s="17"/>
      <c r="S5" s="17"/>
      <c r="T5" s="17"/>
      <c r="U5" s="17"/>
      <c r="V5" s="18"/>
      <c r="W5" s="17"/>
      <c r="X5" s="17"/>
      <c r="Y5" s="17"/>
      <c r="Z5" s="17"/>
      <c r="AA5" s="17"/>
      <c r="AB5" s="17"/>
      <c r="AC5" s="18"/>
      <c r="AD5" s="17"/>
      <c r="AE5" s="17"/>
      <c r="AF5" s="17"/>
      <c r="AG5" s="17"/>
      <c r="AH5" s="17"/>
      <c r="AI5" s="17"/>
      <c r="AJ5" s="17"/>
      <c r="AK5" s="17"/>
      <c r="AL5" s="17"/>
      <c r="AM5" s="17"/>
      <c r="AN5" s="17"/>
      <c r="AO5" s="17"/>
      <c r="AP5" s="17"/>
      <c r="AQ5" s="18"/>
    </row>
    <row r="6" spans="1:43">
      <c r="A6" s="16" t="s">
        <v>264</v>
      </c>
      <c r="B6" s="17"/>
      <c r="C6" s="17"/>
      <c r="D6" s="17"/>
      <c r="E6" s="17"/>
      <c r="F6" s="17"/>
      <c r="G6" s="17"/>
      <c r="H6" s="18"/>
      <c r="I6" s="17"/>
      <c r="J6" s="17"/>
      <c r="K6" s="17"/>
      <c r="L6" s="17"/>
      <c r="M6" s="17"/>
      <c r="N6" s="17"/>
      <c r="O6" s="17"/>
      <c r="P6" s="17"/>
      <c r="Q6" s="17"/>
      <c r="R6" s="17"/>
      <c r="S6" s="17"/>
      <c r="T6" s="17"/>
      <c r="U6" s="17"/>
      <c r="V6" s="18"/>
      <c r="W6" s="17"/>
      <c r="X6" s="17"/>
      <c r="Y6" s="17"/>
      <c r="Z6" s="17"/>
      <c r="AA6" s="17"/>
      <c r="AB6" s="17"/>
      <c r="AC6" s="18"/>
      <c r="AD6" s="17"/>
      <c r="AE6" s="17"/>
      <c r="AF6" s="17"/>
      <c r="AG6" s="17"/>
      <c r="AH6" s="17"/>
      <c r="AI6" s="17"/>
      <c r="AJ6" s="17"/>
      <c r="AK6" s="17"/>
      <c r="AL6" s="17"/>
      <c r="AM6" s="17"/>
      <c r="AN6" s="17"/>
      <c r="AO6" s="17"/>
      <c r="AP6" s="17"/>
      <c r="AQ6" s="18"/>
    </row>
    <row r="7" spans="1:43">
      <c r="A7" s="16" t="s">
        <v>265</v>
      </c>
      <c r="B7" s="17"/>
      <c r="C7" s="17"/>
      <c r="D7" s="17"/>
      <c r="E7" s="17"/>
      <c r="F7" s="17"/>
      <c r="G7" s="17"/>
      <c r="H7" s="18"/>
      <c r="I7" s="17"/>
      <c r="J7" s="17"/>
      <c r="K7" s="17"/>
      <c r="L7" s="17"/>
      <c r="M7" s="17"/>
      <c r="N7" s="17"/>
      <c r="O7" s="17"/>
      <c r="P7" s="17"/>
      <c r="Q7" s="17"/>
      <c r="R7" s="17"/>
      <c r="S7" s="17"/>
      <c r="T7" s="17"/>
      <c r="U7" s="17"/>
      <c r="V7" s="18"/>
      <c r="W7" s="17"/>
      <c r="X7" s="17"/>
      <c r="Y7" s="17"/>
      <c r="Z7" s="17"/>
      <c r="AA7" s="17"/>
      <c r="AB7" s="17"/>
      <c r="AC7" s="18"/>
      <c r="AD7" s="17"/>
      <c r="AE7" s="17"/>
      <c r="AF7" s="17"/>
      <c r="AG7" s="17"/>
      <c r="AH7" s="17"/>
      <c r="AI7" s="17"/>
      <c r="AJ7" s="17"/>
      <c r="AK7" s="17"/>
      <c r="AL7" s="17"/>
      <c r="AM7" s="17"/>
      <c r="AN7" s="17"/>
      <c r="AO7" s="17"/>
      <c r="AP7" s="17"/>
      <c r="AQ7" s="18"/>
    </row>
    <row r="8" spans="1:43">
      <c r="A8" s="16" t="s">
        <v>266</v>
      </c>
      <c r="B8" s="17"/>
      <c r="C8" s="17"/>
      <c r="D8" s="17"/>
      <c r="E8" s="17"/>
      <c r="F8" s="17"/>
      <c r="G8" s="17"/>
      <c r="H8" s="18"/>
      <c r="I8" s="17"/>
      <c r="J8" s="17"/>
      <c r="K8" s="17"/>
      <c r="L8" s="17"/>
      <c r="M8" s="17"/>
      <c r="N8" s="17"/>
      <c r="O8" s="17"/>
      <c r="P8" s="17"/>
      <c r="Q8" s="17"/>
      <c r="R8" s="17"/>
      <c r="S8" s="17"/>
      <c r="T8" s="17"/>
      <c r="U8" s="17"/>
      <c r="V8" s="18"/>
      <c r="W8" s="17"/>
      <c r="X8" s="17"/>
      <c r="Y8" s="17"/>
      <c r="Z8" s="17"/>
      <c r="AA8" s="17"/>
      <c r="AB8" s="17"/>
      <c r="AC8" s="18"/>
      <c r="AD8" s="17"/>
      <c r="AE8" s="17"/>
      <c r="AF8" s="17"/>
      <c r="AG8" s="17"/>
      <c r="AH8" s="17"/>
      <c r="AI8" s="17"/>
      <c r="AJ8" s="17"/>
      <c r="AK8" s="17"/>
      <c r="AL8" s="17"/>
      <c r="AM8" s="17"/>
      <c r="AN8" s="17"/>
      <c r="AO8" s="17"/>
      <c r="AP8" s="17"/>
      <c r="AQ8" s="18"/>
    </row>
    <row r="9" spans="1:43">
      <c r="A9" s="16" t="s">
        <v>267</v>
      </c>
      <c r="B9" s="17"/>
      <c r="C9" s="17"/>
      <c r="D9" s="17"/>
      <c r="E9" s="17"/>
      <c r="F9" s="17"/>
      <c r="G9" s="17"/>
      <c r="H9" s="18"/>
      <c r="I9" s="17"/>
      <c r="J9" s="17"/>
      <c r="K9" s="17"/>
      <c r="L9" s="17"/>
      <c r="M9" s="17"/>
      <c r="N9" s="17"/>
      <c r="O9" s="17"/>
      <c r="P9" s="17"/>
      <c r="Q9" s="17"/>
      <c r="R9" s="17"/>
      <c r="S9" s="17"/>
      <c r="T9" s="17"/>
      <c r="U9" s="17"/>
      <c r="V9" s="18"/>
      <c r="W9" s="17"/>
      <c r="X9" s="17"/>
      <c r="Y9" s="17"/>
      <c r="Z9" s="17"/>
      <c r="AA9" s="17"/>
      <c r="AB9" s="17"/>
      <c r="AC9" s="18"/>
      <c r="AD9" s="17"/>
      <c r="AE9" s="17"/>
      <c r="AF9" s="17"/>
      <c r="AG9" s="17"/>
      <c r="AH9" s="17"/>
      <c r="AI9" s="17"/>
      <c r="AJ9" s="17"/>
      <c r="AK9" s="17"/>
      <c r="AL9" s="17"/>
      <c r="AM9" s="17"/>
      <c r="AN9" s="17"/>
      <c r="AO9" s="17"/>
      <c r="AP9" s="17"/>
      <c r="AQ9" s="18"/>
    </row>
    <row r="10" spans="1:43">
      <c r="A10" s="16" t="s">
        <v>268</v>
      </c>
      <c r="B10" s="17"/>
      <c r="C10" s="17"/>
      <c r="D10" s="17"/>
      <c r="E10" s="17"/>
      <c r="F10" s="17"/>
      <c r="G10" s="17"/>
      <c r="H10" s="17"/>
      <c r="I10" s="17"/>
      <c r="J10" s="17"/>
      <c r="K10" s="17"/>
      <c r="L10" s="17"/>
      <c r="M10" s="17"/>
      <c r="N10" s="17"/>
      <c r="O10" s="17"/>
      <c r="P10" s="17"/>
      <c r="Q10" s="17"/>
      <c r="R10" s="17"/>
      <c r="S10" s="17"/>
      <c r="T10" s="17"/>
      <c r="U10" s="17"/>
      <c r="V10" s="18"/>
      <c r="W10" s="17"/>
      <c r="X10" s="17"/>
      <c r="Y10" s="17"/>
      <c r="Z10" s="17"/>
      <c r="AA10" s="17"/>
      <c r="AB10" s="17"/>
      <c r="AC10" s="17"/>
      <c r="AD10" s="17"/>
      <c r="AE10" s="17"/>
      <c r="AF10" s="17"/>
      <c r="AG10" s="17"/>
      <c r="AH10" s="17"/>
      <c r="AI10" s="17"/>
      <c r="AJ10" s="17"/>
      <c r="AK10" s="17"/>
      <c r="AL10" s="17"/>
      <c r="AM10" s="17"/>
      <c r="AN10" s="17"/>
      <c r="AO10" s="17"/>
      <c r="AP10" s="17"/>
      <c r="AQ10" s="18"/>
    </row>
    <row r="11" spans="1:43">
      <c r="A11" s="16" t="s">
        <v>269</v>
      </c>
      <c r="B11" s="17"/>
      <c r="C11" s="17"/>
      <c r="D11" s="17"/>
      <c r="E11" s="17"/>
      <c r="F11" s="17"/>
      <c r="G11" s="17"/>
      <c r="H11" s="17"/>
      <c r="I11" s="17"/>
      <c r="J11" s="17"/>
      <c r="K11" s="17"/>
      <c r="L11" s="17"/>
      <c r="M11" s="17"/>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row>
    <row r="12" spans="1:43">
      <c r="A12" s="16" t="s">
        <v>270</v>
      </c>
      <c r="B12" s="17"/>
      <c r="C12" s="17"/>
      <c r="D12" s="17"/>
      <c r="E12" s="17"/>
      <c r="F12" s="17"/>
      <c r="G12" s="17"/>
      <c r="H12" s="17"/>
      <c r="I12" s="17"/>
      <c r="J12" s="17"/>
      <c r="K12" s="17"/>
      <c r="L12" s="17"/>
      <c r="M12" s="17"/>
      <c r="N12" s="17"/>
      <c r="O12" s="17"/>
      <c r="P12" s="17"/>
      <c r="Q12" s="17"/>
      <c r="R12" s="17"/>
      <c r="S12" s="17"/>
      <c r="T12" s="17"/>
      <c r="U12" s="17"/>
      <c r="V12" s="17"/>
      <c r="W12" s="17"/>
      <c r="X12" s="17"/>
      <c r="Y12" s="17"/>
      <c r="Z12" s="17"/>
      <c r="AA12" s="17"/>
      <c r="AB12" s="17"/>
      <c r="AC12" s="17"/>
      <c r="AD12" s="17"/>
      <c r="AE12" s="17"/>
      <c r="AF12" s="17"/>
      <c r="AG12" s="17"/>
      <c r="AH12" s="17"/>
      <c r="AI12" s="17"/>
      <c r="AJ12" s="17"/>
      <c r="AK12" s="17"/>
      <c r="AL12" s="17"/>
      <c r="AM12" s="17"/>
      <c r="AN12" s="17"/>
      <c r="AO12" s="17"/>
      <c r="AP12" s="17"/>
      <c r="AQ12" s="17"/>
    </row>
    <row r="13" spans="1:43">
      <c r="A13" s="16" t="s">
        <v>271</v>
      </c>
      <c r="B13" s="17"/>
      <c r="C13" s="17"/>
      <c r="D13" s="17"/>
      <c r="E13" s="17"/>
      <c r="F13" s="17"/>
      <c r="G13" s="17"/>
      <c r="H13" s="17"/>
      <c r="I13" s="17"/>
      <c r="J13" s="17"/>
      <c r="K13" s="17"/>
      <c r="L13" s="17"/>
      <c r="M13" s="17"/>
      <c r="N13" s="17"/>
      <c r="O13" s="17"/>
      <c r="P13" s="17"/>
      <c r="Q13" s="17"/>
      <c r="R13" s="17"/>
      <c r="S13" s="17"/>
      <c r="T13" s="17"/>
      <c r="U13" s="17"/>
      <c r="V13" s="17"/>
      <c r="W13" s="17"/>
      <c r="X13" s="17"/>
      <c r="Y13" s="17"/>
      <c r="Z13" s="17"/>
      <c r="AA13" s="17"/>
      <c r="AB13" s="17"/>
      <c r="AC13" s="17"/>
      <c r="AD13" s="17"/>
      <c r="AE13" s="17"/>
      <c r="AF13" s="17"/>
      <c r="AG13" s="17"/>
      <c r="AH13" s="17"/>
      <c r="AI13" s="17"/>
      <c r="AJ13" s="17"/>
      <c r="AK13" s="17"/>
      <c r="AL13" s="17"/>
      <c r="AM13" s="17"/>
      <c r="AN13" s="17"/>
      <c r="AO13" s="17"/>
      <c r="AP13" s="17"/>
      <c r="AQ13" s="17"/>
    </row>
    <row r="14" spans="1:43">
      <c r="A14" s="16" t="s">
        <v>272</v>
      </c>
      <c r="B14" s="17"/>
      <c r="C14" s="17"/>
      <c r="D14" s="17"/>
      <c r="E14" s="17"/>
      <c r="F14" s="17"/>
      <c r="G14" s="17"/>
      <c r="H14" s="17"/>
      <c r="I14" s="17"/>
      <c r="J14" s="17"/>
      <c r="K14" s="17"/>
      <c r="L14" s="17"/>
      <c r="M14" s="17"/>
      <c r="N14" s="17"/>
      <c r="O14" s="17"/>
      <c r="P14" s="17"/>
      <c r="Q14" s="17"/>
      <c r="R14" s="17"/>
      <c r="S14" s="17"/>
      <c r="T14" s="17"/>
      <c r="U14" s="17"/>
      <c r="V14" s="17"/>
      <c r="W14" s="17"/>
      <c r="X14" s="17"/>
      <c r="Y14" s="17"/>
      <c r="Z14" s="17"/>
      <c r="AA14" s="17"/>
      <c r="AB14" s="17"/>
      <c r="AC14" s="17"/>
      <c r="AD14" s="17"/>
      <c r="AE14" s="17"/>
      <c r="AF14" s="17"/>
      <c r="AG14" s="17"/>
      <c r="AH14" s="17"/>
      <c r="AI14" s="17"/>
      <c r="AJ14" s="17"/>
      <c r="AK14" s="17"/>
      <c r="AL14" s="17"/>
      <c r="AM14" s="17"/>
      <c r="AN14" s="17"/>
      <c r="AO14" s="17"/>
      <c r="AP14" s="17"/>
      <c r="AQ14" s="17"/>
    </row>
    <row r="15" spans="1:43">
      <c r="A15" s="16" t="s">
        <v>273</v>
      </c>
      <c r="B15" s="17"/>
      <c r="C15" s="17"/>
      <c r="D15" s="17"/>
      <c r="E15" s="17"/>
      <c r="F15" s="17"/>
      <c r="G15" s="17"/>
      <c r="H15" s="17"/>
      <c r="I15" s="17"/>
      <c r="J15" s="17"/>
      <c r="K15" s="17"/>
      <c r="L15" s="17"/>
      <c r="M15" s="17"/>
      <c r="N15" s="17"/>
      <c r="O15" s="17"/>
      <c r="P15" s="17"/>
      <c r="Q15" s="17"/>
      <c r="R15" s="17"/>
      <c r="S15" s="17"/>
      <c r="T15" s="17"/>
      <c r="U15" s="17"/>
      <c r="V15" s="17"/>
      <c r="W15" s="17"/>
      <c r="X15" s="17"/>
      <c r="Y15" s="17"/>
      <c r="Z15" s="17"/>
      <c r="AA15" s="17"/>
      <c r="AB15" s="17"/>
      <c r="AC15" s="17"/>
      <c r="AD15" s="17"/>
      <c r="AE15" s="17"/>
      <c r="AF15" s="17"/>
      <c r="AG15" s="17"/>
      <c r="AH15" s="17"/>
      <c r="AI15" s="17"/>
      <c r="AJ15" s="17"/>
      <c r="AK15" s="17"/>
      <c r="AL15" s="17"/>
      <c r="AM15" s="17"/>
      <c r="AN15" s="17"/>
      <c r="AO15" s="17"/>
      <c r="AP15" s="17"/>
      <c r="AQ15" s="17"/>
    </row>
    <row r="16" spans="1:43">
      <c r="A16" s="16" t="s">
        <v>274</v>
      </c>
      <c r="B16" s="17"/>
      <c r="C16" s="17"/>
      <c r="D16" s="17"/>
      <c r="E16" s="17"/>
      <c r="F16" s="17"/>
      <c r="G16" s="17"/>
      <c r="H16" s="17"/>
      <c r="I16" s="17"/>
      <c r="J16" s="17"/>
      <c r="K16" s="17"/>
      <c r="L16" s="17"/>
      <c r="M16" s="17"/>
      <c r="N16" s="17"/>
      <c r="O16" s="17"/>
      <c r="P16" s="17"/>
      <c r="Q16" s="17"/>
      <c r="R16" s="17"/>
      <c r="S16" s="17"/>
      <c r="T16" s="17"/>
      <c r="U16" s="17"/>
      <c r="V16" s="17"/>
      <c r="W16" s="17"/>
      <c r="X16" s="17"/>
      <c r="Y16" s="17"/>
      <c r="Z16" s="17"/>
      <c r="AA16" s="17"/>
      <c r="AB16" s="17"/>
      <c r="AC16" s="17"/>
      <c r="AD16" s="17"/>
      <c r="AE16" s="17"/>
      <c r="AF16" s="17"/>
      <c r="AG16" s="17"/>
      <c r="AH16" s="17"/>
      <c r="AI16" s="17"/>
      <c r="AJ16" s="17"/>
      <c r="AK16" s="17"/>
      <c r="AL16" s="17"/>
      <c r="AM16" s="17"/>
      <c r="AN16" s="17"/>
      <c r="AO16" s="17"/>
      <c r="AP16" s="17"/>
      <c r="AQ16" s="17"/>
    </row>
    <row r="17" spans="1:43">
      <c r="A17" s="16" t="s">
        <v>275</v>
      </c>
      <c r="B17" s="17"/>
      <c r="C17" s="17"/>
      <c r="D17" s="17"/>
      <c r="E17" s="17"/>
      <c r="F17" s="17"/>
      <c r="G17" s="17"/>
      <c r="H17" s="17"/>
      <c r="I17" s="17"/>
      <c r="J17" s="17"/>
      <c r="K17" s="17"/>
      <c r="L17" s="17"/>
      <c r="M17" s="17"/>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row>
    <row r="18" spans="1:43">
      <c r="A18" s="16" t="s">
        <v>276</v>
      </c>
      <c r="B18" s="17"/>
      <c r="C18" s="17"/>
      <c r="D18" s="17"/>
      <c r="E18" s="17"/>
      <c r="F18" s="17"/>
      <c r="G18" s="17"/>
      <c r="H18" s="17"/>
      <c r="I18" s="17"/>
      <c r="J18" s="17"/>
      <c r="K18" s="17"/>
      <c r="L18" s="17"/>
      <c r="M18" s="17"/>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row>
    <row r="19" spans="1:43">
      <c r="A19" s="16" t="s">
        <v>277</v>
      </c>
      <c r="B19" s="17"/>
      <c r="C19" s="17"/>
      <c r="D19" s="17"/>
      <c r="E19" s="17"/>
      <c r="F19" s="17"/>
      <c r="G19" s="17"/>
      <c r="H19" s="17"/>
      <c r="I19" s="17"/>
      <c r="J19" s="17"/>
      <c r="K19" s="17"/>
      <c r="L19" s="17"/>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row>
    <row r="20" spans="1:43">
      <c r="A20" s="16" t="s">
        <v>278</v>
      </c>
      <c r="B20" s="17"/>
      <c r="C20" s="17"/>
      <c r="D20" s="17"/>
      <c r="E20" s="17"/>
      <c r="F20" s="17"/>
      <c r="G20" s="17"/>
      <c r="H20" s="17"/>
      <c r="I20" s="17"/>
      <c r="J20" s="17"/>
      <c r="K20" s="17"/>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row>
    <row r="21" spans="1:43">
      <c r="A21" s="16" t="s">
        <v>279</v>
      </c>
      <c r="B21" s="17"/>
      <c r="C21" s="17"/>
      <c r="D21" s="17"/>
      <c r="E21" s="17"/>
      <c r="F21" s="17"/>
      <c r="G21" s="17"/>
      <c r="H21" s="17"/>
      <c r="I21" s="17"/>
      <c r="J21" s="17"/>
      <c r="K21" s="17"/>
      <c r="L21" s="17"/>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row>
    <row r="22" spans="1:43">
      <c r="A22" s="16" t="s">
        <v>280</v>
      </c>
      <c r="B22" s="17"/>
      <c r="C22" s="17"/>
      <c r="D22" s="17"/>
      <c r="E22" s="17"/>
      <c r="F22" s="17"/>
      <c r="G22" s="17"/>
      <c r="H22" s="17"/>
      <c r="I22" s="17"/>
      <c r="J22" s="17"/>
      <c r="K22" s="17"/>
      <c r="L22" s="17"/>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row>
    <row r="23" spans="1:43">
      <c r="A23" s="16" t="s">
        <v>281</v>
      </c>
      <c r="B23" s="17"/>
      <c r="C23" s="17"/>
      <c r="D23" s="17"/>
      <c r="E23" s="17"/>
      <c r="F23" s="17"/>
      <c r="G23" s="17"/>
      <c r="H23" s="17"/>
      <c r="I23" s="17"/>
      <c r="J23" s="17"/>
      <c r="K23" s="17"/>
      <c r="L23" s="17"/>
      <c r="M23" s="17"/>
      <c r="N23" s="17"/>
      <c r="O23" s="17"/>
      <c r="P23" s="17"/>
      <c r="Q23" s="17"/>
      <c r="R23" s="17"/>
      <c r="S23" s="17"/>
      <c r="T23" s="17"/>
      <c r="U23" s="17"/>
      <c r="V23" s="17"/>
      <c r="W23" s="17"/>
      <c r="X23" s="17"/>
      <c r="Y23" s="17"/>
      <c r="Z23" s="17"/>
      <c r="AA23" s="17"/>
      <c r="AB23" s="17"/>
      <c r="AC23" s="17"/>
      <c r="AD23" s="17"/>
      <c r="AE23" s="17"/>
      <c r="AF23" s="17"/>
      <c r="AG23" s="17"/>
      <c r="AH23" s="17"/>
      <c r="AI23" s="17"/>
      <c r="AJ23" s="17"/>
      <c r="AK23" s="17"/>
      <c r="AL23" s="17"/>
      <c r="AM23" s="17"/>
      <c r="AN23" s="17"/>
      <c r="AO23" s="17"/>
      <c r="AP23" s="17"/>
      <c r="AQ23" s="17"/>
    </row>
    <row r="24" spans="1:43">
      <c r="A24" s="16" t="s">
        <v>282</v>
      </c>
      <c r="B24" s="17"/>
      <c r="C24" s="17"/>
      <c r="D24" s="17"/>
      <c r="E24" s="17"/>
      <c r="F24" s="17"/>
      <c r="G24" s="17"/>
      <c r="H24" s="17"/>
      <c r="I24" s="17"/>
      <c r="J24" s="17"/>
      <c r="K24" s="17"/>
      <c r="L24" s="17"/>
      <c r="M24" s="17"/>
      <c r="N24" s="17"/>
      <c r="O24" s="17"/>
      <c r="P24" s="17"/>
      <c r="Q24" s="17"/>
      <c r="R24" s="17"/>
      <c r="S24" s="17"/>
      <c r="T24" s="17"/>
      <c r="U24" s="17"/>
      <c r="V24" s="17"/>
      <c r="W24" s="17"/>
      <c r="X24" s="17"/>
      <c r="Y24" s="17"/>
      <c r="Z24" s="17"/>
      <c r="AA24" s="17"/>
      <c r="AB24" s="17"/>
      <c r="AC24" s="17"/>
      <c r="AD24" s="17"/>
      <c r="AE24" s="17"/>
      <c r="AF24" s="17"/>
      <c r="AG24" s="17"/>
      <c r="AH24" s="17"/>
      <c r="AI24" s="17"/>
      <c r="AJ24" s="17"/>
      <c r="AK24" s="17"/>
      <c r="AL24" s="17"/>
      <c r="AM24" s="17"/>
      <c r="AN24" s="17"/>
      <c r="AO24" s="17"/>
      <c r="AP24" s="17"/>
      <c r="AQ24" s="17"/>
    </row>
    <row r="25" spans="1:43">
      <c r="A25" s="16" t="s">
        <v>283</v>
      </c>
      <c r="B25" s="17"/>
      <c r="C25" s="17"/>
      <c r="D25" s="17"/>
      <c r="E25" s="17"/>
      <c r="F25" s="17"/>
      <c r="G25" s="17"/>
      <c r="H25" s="17"/>
      <c r="I25" s="17"/>
      <c r="J25" s="17"/>
      <c r="K25" s="17"/>
      <c r="L25" s="17"/>
      <c r="M25" s="17"/>
      <c r="N25" s="17"/>
      <c r="O25" s="17"/>
      <c r="P25" s="17"/>
      <c r="Q25" s="17"/>
      <c r="R25" s="17"/>
      <c r="S25" s="17"/>
      <c r="T25" s="17"/>
      <c r="U25" s="17"/>
      <c r="V25" s="17"/>
      <c r="W25" s="17"/>
      <c r="X25" s="17"/>
      <c r="Y25" s="17"/>
      <c r="Z25" s="17"/>
      <c r="AA25" s="17"/>
      <c r="AB25" s="17"/>
      <c r="AC25" s="17"/>
      <c r="AD25" s="17"/>
      <c r="AE25" s="17"/>
      <c r="AF25" s="17"/>
      <c r="AG25" s="17"/>
      <c r="AH25" s="17"/>
      <c r="AI25" s="17"/>
      <c r="AJ25" s="17"/>
      <c r="AK25" s="17"/>
      <c r="AL25" s="17"/>
      <c r="AM25" s="17"/>
      <c r="AN25" s="17"/>
      <c r="AO25" s="17"/>
      <c r="AP25" s="17"/>
      <c r="AQ25" s="17"/>
    </row>
    <row r="26" spans="1:43">
      <c r="A26" s="16" t="s">
        <v>284</v>
      </c>
      <c r="B26" s="17"/>
      <c r="C26" s="17"/>
      <c r="D26" s="17"/>
      <c r="E26" s="17"/>
      <c r="F26" s="17"/>
      <c r="G26" s="17"/>
      <c r="H26" s="17"/>
      <c r="I26" s="17"/>
      <c r="J26" s="17"/>
      <c r="K26" s="17"/>
      <c r="L26" s="17"/>
      <c r="M26" s="17"/>
      <c r="N26" s="17"/>
      <c r="O26" s="17"/>
      <c r="P26" s="17"/>
      <c r="Q26" s="17"/>
      <c r="R26" s="17"/>
      <c r="S26" s="17"/>
      <c r="T26" s="17"/>
      <c r="U26" s="17"/>
      <c r="V26" s="17"/>
      <c r="W26" s="17"/>
      <c r="X26" s="17"/>
      <c r="Y26" s="17"/>
      <c r="Z26" s="17"/>
      <c r="AA26" s="17"/>
      <c r="AB26" s="17"/>
      <c r="AC26" s="17"/>
      <c r="AD26" s="17"/>
      <c r="AE26" s="17"/>
      <c r="AF26" s="17"/>
      <c r="AG26" s="17"/>
      <c r="AH26" s="17"/>
      <c r="AI26" s="17"/>
      <c r="AJ26" s="17"/>
      <c r="AK26" s="17"/>
      <c r="AL26" s="17"/>
      <c r="AM26" s="17"/>
      <c r="AN26" s="17"/>
      <c r="AO26" s="17"/>
      <c r="AP26" s="17"/>
      <c r="AQ26" s="17"/>
    </row>
    <row r="27" spans="1:43">
      <c r="A27" s="16" t="s">
        <v>285</v>
      </c>
      <c r="B27" s="17"/>
      <c r="C27" s="17"/>
      <c r="D27" s="17"/>
      <c r="E27" s="17"/>
      <c r="F27" s="17"/>
      <c r="G27" s="17"/>
      <c r="H27" s="17"/>
      <c r="I27" s="17"/>
      <c r="J27" s="17"/>
      <c r="K27" s="17"/>
      <c r="L27" s="17"/>
      <c r="M27" s="17"/>
      <c r="N27" s="17"/>
      <c r="O27" s="17"/>
      <c r="P27" s="17"/>
      <c r="Q27" s="17"/>
      <c r="R27" s="17"/>
      <c r="S27" s="17"/>
      <c r="T27" s="17"/>
      <c r="U27" s="17"/>
      <c r="V27" s="17"/>
      <c r="W27" s="17"/>
      <c r="X27" s="17"/>
      <c r="Y27" s="17"/>
      <c r="Z27" s="17"/>
      <c r="AA27" s="17"/>
      <c r="AB27" s="17"/>
      <c r="AC27" s="17"/>
      <c r="AD27" s="17"/>
      <c r="AE27" s="17"/>
      <c r="AF27" s="17"/>
      <c r="AG27" s="17"/>
      <c r="AH27" s="17"/>
      <c r="AI27" s="17"/>
      <c r="AJ27" s="17"/>
      <c r="AK27" s="17"/>
      <c r="AL27" s="17"/>
      <c r="AM27" s="17"/>
      <c r="AN27" s="17"/>
      <c r="AO27" s="17"/>
      <c r="AP27" s="17"/>
      <c r="AQ27" s="17"/>
    </row>
    <row r="28" spans="1:43">
      <c r="A28" s="16" t="s">
        <v>286</v>
      </c>
      <c r="B28" s="17"/>
      <c r="C28" s="17"/>
      <c r="D28" s="17"/>
      <c r="E28" s="17"/>
      <c r="F28" s="17"/>
      <c r="G28" s="17"/>
      <c r="H28" s="17"/>
      <c r="I28" s="17"/>
      <c r="J28" s="17"/>
      <c r="K28" s="17"/>
      <c r="L28" s="17"/>
      <c r="M28" s="17"/>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row>
    <row r="29" spans="1:43">
      <c r="A29" s="16" t="s">
        <v>287</v>
      </c>
      <c r="B29" s="17"/>
      <c r="C29" s="17"/>
      <c r="D29" s="17"/>
      <c r="E29" s="17"/>
      <c r="F29" s="17"/>
      <c r="G29" s="17"/>
      <c r="H29" s="17"/>
      <c r="I29" s="17"/>
      <c r="J29" s="17"/>
      <c r="K29" s="17"/>
      <c r="L29" s="17"/>
      <c r="M29" s="17"/>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row>
    <row r="30" spans="1:43">
      <c r="A30" s="16" t="s">
        <v>288</v>
      </c>
      <c r="B30" s="17"/>
      <c r="C30" s="17"/>
      <c r="D30" s="17"/>
      <c r="E30" s="17"/>
      <c r="F30" s="17"/>
      <c r="G30" s="17"/>
      <c r="H30" s="17"/>
      <c r="I30" s="17"/>
      <c r="J30" s="17"/>
      <c r="K30" s="17"/>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row>
    <row r="31" spans="1:43">
      <c r="A31" s="16" t="s">
        <v>289</v>
      </c>
      <c r="B31" s="17"/>
      <c r="C31" s="17"/>
      <c r="D31" s="17"/>
      <c r="E31" s="17"/>
      <c r="F31" s="17"/>
      <c r="G31" s="17"/>
      <c r="H31" s="17"/>
      <c r="I31" s="17"/>
      <c r="J31" s="17"/>
      <c r="K31" s="17"/>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row>
    <row r="32" spans="1:43">
      <c r="A32" s="16" t="s">
        <v>290</v>
      </c>
      <c r="B32" s="17"/>
      <c r="C32" s="17"/>
      <c r="D32" s="17"/>
      <c r="E32" s="17"/>
      <c r="F32" s="17"/>
      <c r="G32" s="17"/>
      <c r="H32" s="17"/>
      <c r="I32" s="17"/>
      <c r="J32" s="17"/>
      <c r="K32" s="17"/>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row>
    <row r="33" spans="1:43">
      <c r="A33" s="16" t="s">
        <v>291</v>
      </c>
      <c r="B33" s="17"/>
      <c r="C33" s="17"/>
      <c r="D33" s="17"/>
      <c r="E33" s="17"/>
      <c r="F33" s="17"/>
      <c r="G33" s="17"/>
      <c r="H33" s="17"/>
      <c r="I33" s="17"/>
      <c r="J33" s="17"/>
      <c r="K33" s="17"/>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row>
    <row r="34" spans="1:43">
      <c r="A34" s="16" t="s">
        <v>292</v>
      </c>
      <c r="B34" s="17"/>
      <c r="C34" s="17"/>
      <c r="D34" s="17"/>
      <c r="E34" s="17"/>
      <c r="F34" s="17"/>
      <c r="G34" s="17"/>
      <c r="H34" s="17"/>
      <c r="I34" s="17"/>
      <c r="J34" s="17"/>
      <c r="K34" s="17"/>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row>
    <row r="35" spans="1:43">
      <c r="A35" s="16" t="s">
        <v>293</v>
      </c>
      <c r="B35" s="17"/>
      <c r="C35" s="17"/>
      <c r="D35" s="17"/>
      <c r="E35" s="17"/>
      <c r="F35" s="17"/>
      <c r="G35" s="17"/>
      <c r="H35" s="17"/>
      <c r="I35" s="17"/>
      <c r="J35" s="17"/>
      <c r="K35" s="17"/>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row>
    <row r="36" spans="1:43">
      <c r="A36" s="16" t="s">
        <v>294</v>
      </c>
      <c r="B36" s="17"/>
      <c r="C36" s="17"/>
      <c r="D36" s="17"/>
      <c r="E36" s="17"/>
      <c r="F36" s="17"/>
      <c r="G36" s="17"/>
      <c r="H36" s="17"/>
      <c r="I36" s="17"/>
      <c r="J36" s="17"/>
      <c r="K36" s="17"/>
      <c r="L36" s="17"/>
      <c r="M36" s="17"/>
      <c r="N36" s="17"/>
      <c r="O36" s="17"/>
      <c r="P36" s="17"/>
      <c r="Q36" s="17"/>
      <c r="R36" s="17"/>
      <c r="S36" s="17"/>
      <c r="T36" s="17"/>
      <c r="U36" s="17"/>
      <c r="V36" s="17"/>
      <c r="W36" s="17"/>
      <c r="X36" s="17"/>
      <c r="Y36" s="17"/>
      <c r="Z36" s="17"/>
      <c r="AA36" s="17"/>
      <c r="AB36" s="17"/>
      <c r="AC36" s="17"/>
      <c r="AD36" s="17"/>
      <c r="AE36" s="17"/>
      <c r="AF36" s="17"/>
      <c r="AG36" s="17"/>
      <c r="AH36" s="17"/>
      <c r="AI36" s="17"/>
      <c r="AJ36" s="17"/>
      <c r="AK36" s="17"/>
      <c r="AL36" s="17"/>
      <c r="AM36" s="17"/>
      <c r="AN36" s="17"/>
      <c r="AO36" s="17"/>
      <c r="AP36" s="17"/>
      <c r="AQ36" s="17"/>
    </row>
    <row r="37" spans="1:43">
      <c r="A37" s="16" t="s">
        <v>295</v>
      </c>
      <c r="B37" s="17"/>
      <c r="C37" s="17"/>
      <c r="D37" s="17"/>
      <c r="E37" s="17"/>
      <c r="F37" s="17"/>
      <c r="G37" s="17"/>
      <c r="H37" s="17"/>
      <c r="I37" s="17"/>
      <c r="J37" s="17"/>
      <c r="K37" s="17"/>
      <c r="L37" s="17"/>
      <c r="M37" s="17"/>
      <c r="N37" s="17"/>
      <c r="O37" s="17"/>
      <c r="P37" s="17"/>
      <c r="Q37" s="17"/>
      <c r="R37" s="17"/>
      <c r="S37" s="17"/>
      <c r="T37" s="17"/>
      <c r="U37" s="17"/>
      <c r="V37" s="17"/>
      <c r="W37" s="17"/>
      <c r="X37" s="17"/>
      <c r="Y37" s="17"/>
      <c r="Z37" s="17"/>
      <c r="AA37" s="17"/>
      <c r="AB37" s="17"/>
      <c r="AC37" s="17"/>
      <c r="AD37" s="17"/>
      <c r="AE37" s="17"/>
      <c r="AF37" s="17"/>
      <c r="AG37" s="17"/>
      <c r="AH37" s="17"/>
      <c r="AI37" s="17"/>
      <c r="AJ37" s="17"/>
      <c r="AK37" s="17"/>
      <c r="AL37" s="17"/>
      <c r="AM37" s="17"/>
      <c r="AN37" s="17"/>
      <c r="AO37" s="17"/>
      <c r="AP37" s="17"/>
      <c r="AQ37" s="17"/>
    </row>
    <row r="38" spans="1:43">
      <c r="A38" s="16" t="s">
        <v>296</v>
      </c>
      <c r="B38" s="17"/>
      <c r="C38" s="17"/>
      <c r="D38" s="17"/>
      <c r="E38" s="17"/>
      <c r="F38" s="17"/>
      <c r="G38" s="17"/>
      <c r="H38" s="17"/>
      <c r="I38" s="17"/>
      <c r="J38" s="17"/>
      <c r="K38" s="17"/>
      <c r="L38" s="17"/>
      <c r="M38" s="17"/>
      <c r="N38" s="17"/>
      <c r="O38" s="17"/>
      <c r="P38" s="17"/>
      <c r="Q38" s="17"/>
      <c r="R38" s="17"/>
      <c r="S38" s="17"/>
      <c r="T38" s="17"/>
      <c r="U38" s="17"/>
      <c r="V38" s="17"/>
      <c r="W38" s="17"/>
      <c r="X38" s="17"/>
      <c r="Y38" s="17"/>
      <c r="Z38" s="17"/>
      <c r="AA38" s="17"/>
      <c r="AB38" s="17"/>
      <c r="AC38" s="17"/>
      <c r="AD38" s="17"/>
      <c r="AE38" s="17"/>
      <c r="AF38" s="17"/>
      <c r="AG38" s="17"/>
      <c r="AH38" s="17"/>
      <c r="AI38" s="17"/>
      <c r="AJ38" s="17"/>
      <c r="AK38" s="17"/>
      <c r="AL38" s="17"/>
      <c r="AM38" s="17"/>
      <c r="AN38" s="17"/>
      <c r="AO38" s="17"/>
      <c r="AP38" s="17"/>
      <c r="AQ38" s="17"/>
    </row>
    <row r="39" spans="1:43">
      <c r="A39" s="16" t="s">
        <v>297</v>
      </c>
      <c r="B39" s="17"/>
      <c r="C39" s="17"/>
      <c r="D39" s="17"/>
      <c r="E39" s="17"/>
      <c r="F39" s="17"/>
      <c r="G39" s="17"/>
      <c r="H39" s="17"/>
      <c r="I39" s="17"/>
      <c r="J39" s="17"/>
      <c r="K39" s="17"/>
      <c r="L39" s="17"/>
      <c r="M39" s="17"/>
      <c r="N39" s="17"/>
      <c r="O39" s="17"/>
      <c r="P39" s="17"/>
      <c r="Q39" s="17"/>
      <c r="R39" s="17"/>
      <c r="S39" s="17"/>
      <c r="T39" s="17"/>
      <c r="U39" s="17"/>
      <c r="V39" s="17"/>
      <c r="W39" s="17"/>
      <c r="X39" s="17"/>
      <c r="Y39" s="17"/>
      <c r="Z39" s="17"/>
      <c r="AA39" s="17"/>
      <c r="AB39" s="17"/>
      <c r="AC39" s="17"/>
      <c r="AD39" s="17"/>
      <c r="AE39" s="17"/>
      <c r="AF39" s="17"/>
      <c r="AG39" s="17"/>
      <c r="AH39" s="17"/>
      <c r="AI39" s="17"/>
      <c r="AJ39" s="17"/>
      <c r="AK39" s="17"/>
      <c r="AL39" s="17"/>
      <c r="AM39" s="17"/>
      <c r="AN39" s="17"/>
      <c r="AO39" s="17"/>
      <c r="AP39" s="17"/>
      <c r="AQ39" s="17"/>
    </row>
    <row r="40" spans="1:43">
      <c r="A40" s="16" t="s">
        <v>298</v>
      </c>
      <c r="B40" s="17"/>
      <c r="C40" s="17"/>
      <c r="D40" s="17"/>
      <c r="E40" s="17"/>
      <c r="F40" s="17"/>
      <c r="G40" s="17"/>
      <c r="H40" s="17"/>
      <c r="I40" s="17"/>
      <c r="J40" s="17"/>
      <c r="K40" s="17"/>
      <c r="L40" s="17"/>
      <c r="M40" s="17"/>
      <c r="N40" s="17"/>
      <c r="O40" s="17"/>
      <c r="P40" s="17"/>
      <c r="Q40" s="17"/>
      <c r="R40" s="17"/>
      <c r="S40" s="17"/>
      <c r="T40" s="17"/>
      <c r="U40" s="17"/>
      <c r="V40" s="17"/>
      <c r="W40" s="17"/>
      <c r="X40" s="17"/>
      <c r="Y40" s="17"/>
      <c r="Z40" s="17"/>
      <c r="AA40" s="17"/>
      <c r="AB40" s="17"/>
      <c r="AC40" s="17"/>
      <c r="AD40" s="17"/>
      <c r="AE40" s="17"/>
      <c r="AF40" s="17"/>
      <c r="AG40" s="17"/>
      <c r="AH40" s="17"/>
      <c r="AI40" s="17"/>
      <c r="AJ40" s="17"/>
      <c r="AK40" s="17"/>
      <c r="AL40" s="17"/>
      <c r="AM40" s="17"/>
      <c r="AN40" s="17"/>
      <c r="AO40" s="17"/>
      <c r="AP40" s="17"/>
      <c r="AQ40" s="17"/>
    </row>
    <row r="41" spans="1:43">
      <c r="A41" s="16" t="s">
        <v>299</v>
      </c>
      <c r="B41" s="17"/>
      <c r="C41" s="17"/>
      <c r="D41" s="17"/>
      <c r="E41" s="17"/>
      <c r="F41" s="17"/>
      <c r="G41" s="17"/>
      <c r="H41" s="17"/>
      <c r="I41" s="17"/>
      <c r="J41" s="17"/>
      <c r="K41" s="17"/>
      <c r="L41" s="17"/>
      <c r="M41" s="17"/>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row>
    <row r="42" spans="1:43">
      <c r="A42" s="16" t="s">
        <v>300</v>
      </c>
      <c r="B42" s="17"/>
      <c r="C42" s="17"/>
      <c r="D42" s="17"/>
      <c r="E42" s="17"/>
      <c r="F42" s="17"/>
      <c r="G42" s="17"/>
      <c r="H42" s="17"/>
      <c r="I42" s="17"/>
      <c r="J42" s="17"/>
      <c r="K42" s="17"/>
      <c r="L42" s="17"/>
      <c r="M42" s="17"/>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row>
    <row r="43" spans="1:43">
      <c r="A43" s="16" t="s">
        <v>301</v>
      </c>
      <c r="B43" s="17"/>
      <c r="C43" s="17"/>
      <c r="D43" s="17"/>
      <c r="E43" s="17"/>
      <c r="F43" s="17"/>
      <c r="G43" s="17"/>
      <c r="H43" s="17"/>
      <c r="I43" s="17"/>
      <c r="J43" s="17"/>
      <c r="K43" s="17"/>
      <c r="L43" s="17"/>
      <c r="M43" s="17"/>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row>
    <row r="44" spans="1:43">
      <c r="A44" s="16" t="s">
        <v>302</v>
      </c>
      <c r="B44" s="17"/>
      <c r="C44" s="17"/>
      <c r="D44" s="17"/>
      <c r="E44" s="17"/>
      <c r="F44" s="17"/>
      <c r="G44" s="17"/>
      <c r="H44" s="17"/>
      <c r="I44" s="17"/>
      <c r="J44" s="17"/>
      <c r="K44" s="17"/>
      <c r="L44" s="17"/>
      <c r="M44" s="17"/>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row>
    <row r="45" spans="1:43">
      <c r="A45" s="16" t="s">
        <v>303</v>
      </c>
      <c r="B45" s="17"/>
      <c r="C45" s="17"/>
      <c r="D45" s="17"/>
      <c r="E45" s="17"/>
      <c r="F45" s="17"/>
      <c r="G45" s="17"/>
      <c r="H45" s="17"/>
      <c r="I45" s="17"/>
      <c r="J45" s="17"/>
      <c r="K45" s="17"/>
      <c r="L45" s="17"/>
      <c r="M45" s="17"/>
      <c r="N45" s="17"/>
      <c r="O45" s="17"/>
      <c r="P45" s="17"/>
      <c r="Q45" s="17"/>
      <c r="R45" s="17"/>
      <c r="S45" s="17"/>
      <c r="T45" s="17"/>
      <c r="U45" s="17"/>
      <c r="V45" s="17"/>
      <c r="W45" s="17"/>
      <c r="X45" s="17"/>
      <c r="Y45" s="17"/>
      <c r="Z45" s="17"/>
      <c r="AA45" s="17"/>
      <c r="AB45" s="17"/>
      <c r="AC45" s="17"/>
      <c r="AD45" s="17"/>
      <c r="AE45" s="17"/>
      <c r="AF45" s="17"/>
      <c r="AG45" s="17"/>
      <c r="AH45" s="17"/>
      <c r="AI45" s="17"/>
      <c r="AJ45" s="17"/>
      <c r="AK45" s="17"/>
      <c r="AL45" s="17"/>
      <c r="AM45" s="17"/>
      <c r="AN45" s="17"/>
      <c r="AO45" s="17"/>
      <c r="AP45" s="17"/>
      <c r="AQ45" s="17"/>
    </row>
    <row r="46" spans="1:43">
      <c r="A46" s="16" t="s">
        <v>304</v>
      </c>
      <c r="B46" s="17"/>
      <c r="C46" s="17"/>
      <c r="D46" s="17"/>
      <c r="E46" s="17"/>
      <c r="F46" s="17"/>
      <c r="G46" s="17"/>
      <c r="H46" s="17"/>
      <c r="I46" s="17"/>
      <c r="J46" s="17"/>
      <c r="K46" s="17"/>
      <c r="L46" s="17"/>
      <c r="M46" s="17"/>
      <c r="N46" s="17"/>
      <c r="O46" s="17"/>
      <c r="P46" s="17"/>
      <c r="Q46" s="17"/>
      <c r="R46" s="17"/>
      <c r="S46" s="17"/>
      <c r="T46" s="17"/>
      <c r="U46" s="17"/>
      <c r="V46" s="17"/>
      <c r="W46" s="17"/>
      <c r="X46" s="17"/>
      <c r="Y46" s="17"/>
      <c r="Z46" s="17"/>
      <c r="AA46" s="17"/>
      <c r="AB46" s="17"/>
      <c r="AC46" s="17"/>
      <c r="AD46" s="17"/>
      <c r="AE46" s="17"/>
      <c r="AF46" s="17"/>
      <c r="AG46" s="17"/>
      <c r="AH46" s="17"/>
      <c r="AI46" s="17"/>
      <c r="AJ46" s="17"/>
      <c r="AK46" s="17"/>
      <c r="AL46" s="17"/>
      <c r="AM46" s="17"/>
      <c r="AN46" s="17"/>
      <c r="AO46" s="17"/>
      <c r="AP46" s="17"/>
      <c r="AQ46" s="17"/>
    </row>
    <row r="47" spans="1:43">
      <c r="A47" s="16" t="s">
        <v>305</v>
      </c>
      <c r="B47" s="17"/>
      <c r="C47" s="17"/>
      <c r="D47" s="17"/>
      <c r="E47" s="17"/>
      <c r="F47" s="17"/>
      <c r="G47" s="17"/>
      <c r="H47" s="17"/>
      <c r="I47" s="17"/>
      <c r="J47" s="17"/>
      <c r="K47" s="17"/>
      <c r="L47" s="17"/>
      <c r="M47" s="17"/>
      <c r="N47" s="17"/>
      <c r="O47" s="17"/>
      <c r="P47" s="17"/>
      <c r="Q47" s="17"/>
      <c r="R47" s="17"/>
      <c r="S47" s="17"/>
      <c r="T47" s="17"/>
      <c r="U47" s="17"/>
      <c r="V47" s="17"/>
      <c r="W47" s="17"/>
      <c r="X47" s="17"/>
      <c r="Y47" s="17"/>
      <c r="Z47" s="17"/>
      <c r="AA47" s="17"/>
      <c r="AB47" s="17"/>
      <c r="AC47" s="17"/>
      <c r="AD47" s="17"/>
      <c r="AE47" s="17"/>
      <c r="AF47" s="17"/>
      <c r="AG47" s="17"/>
      <c r="AH47" s="17"/>
      <c r="AI47" s="17"/>
      <c r="AJ47" s="17"/>
      <c r="AK47" s="17"/>
      <c r="AL47" s="17"/>
      <c r="AM47" s="17"/>
      <c r="AN47" s="17"/>
      <c r="AO47" s="17"/>
      <c r="AP47" s="17"/>
      <c r="AQ47" s="17"/>
    </row>
    <row r="48" spans="1:43">
      <c r="A48" s="16" t="s">
        <v>306</v>
      </c>
      <c r="B48" s="17"/>
      <c r="C48" s="17"/>
      <c r="D48" s="17"/>
      <c r="E48" s="17"/>
      <c r="F48" s="17"/>
      <c r="G48" s="17"/>
      <c r="H48" s="17"/>
      <c r="I48" s="17"/>
      <c r="J48" s="17"/>
      <c r="K48" s="17"/>
      <c r="L48" s="17"/>
      <c r="M48" s="17"/>
      <c r="N48" s="17"/>
      <c r="O48" s="17"/>
      <c r="P48" s="17"/>
      <c r="Q48" s="17"/>
      <c r="R48" s="17"/>
      <c r="S48" s="17"/>
      <c r="T48" s="17"/>
      <c r="U48" s="17"/>
      <c r="V48" s="17"/>
      <c r="W48" s="17"/>
      <c r="X48" s="17"/>
      <c r="Y48" s="17"/>
      <c r="Z48" s="17"/>
      <c r="AA48" s="17"/>
      <c r="AB48" s="17"/>
      <c r="AC48" s="17"/>
      <c r="AD48" s="17"/>
      <c r="AE48" s="17"/>
      <c r="AF48" s="17"/>
      <c r="AG48" s="17"/>
      <c r="AH48" s="17"/>
      <c r="AI48" s="17"/>
      <c r="AJ48" s="17"/>
      <c r="AK48" s="17"/>
      <c r="AL48" s="17"/>
      <c r="AM48" s="17"/>
      <c r="AN48" s="17"/>
      <c r="AO48" s="17"/>
      <c r="AP48" s="17"/>
      <c r="AQ48" s="17"/>
    </row>
    <row r="49" spans="1:43">
      <c r="A49" s="16" t="s">
        <v>307</v>
      </c>
      <c r="B49" s="17"/>
      <c r="C49" s="17"/>
      <c r="D49" s="17"/>
      <c r="E49" s="17"/>
      <c r="F49" s="17"/>
      <c r="G49" s="17"/>
      <c r="H49" s="17"/>
      <c r="I49" s="17"/>
      <c r="J49" s="17"/>
      <c r="K49" s="17"/>
      <c r="L49" s="17"/>
      <c r="M49" s="17"/>
      <c r="N49" s="17"/>
      <c r="O49" s="17"/>
      <c r="P49" s="17"/>
      <c r="Q49" s="17"/>
      <c r="R49" s="17"/>
      <c r="S49" s="17"/>
      <c r="T49" s="17"/>
      <c r="U49" s="17"/>
      <c r="V49" s="17"/>
      <c r="W49" s="17"/>
      <c r="X49" s="17"/>
      <c r="Y49" s="17"/>
      <c r="Z49" s="17"/>
      <c r="AA49" s="17"/>
      <c r="AB49" s="17"/>
      <c r="AC49" s="17"/>
      <c r="AD49" s="17"/>
      <c r="AE49" s="17"/>
      <c r="AF49" s="17"/>
      <c r="AG49" s="17"/>
      <c r="AH49" s="17"/>
      <c r="AI49" s="17"/>
      <c r="AJ49" s="17"/>
      <c r="AK49" s="17"/>
      <c r="AL49" s="17"/>
      <c r="AM49" s="17"/>
      <c r="AN49" s="17"/>
      <c r="AO49" s="17"/>
      <c r="AP49" s="17"/>
      <c r="AQ49" s="17"/>
    </row>
    <row r="50" spans="1:43">
      <c r="A50" s="16" t="s">
        <v>308</v>
      </c>
      <c r="B50" s="17"/>
      <c r="C50" s="17"/>
      <c r="D50" s="17"/>
      <c r="E50" s="17"/>
      <c r="F50" s="17"/>
      <c r="G50" s="17"/>
      <c r="H50" s="17"/>
      <c r="I50" s="17"/>
      <c r="J50" s="17"/>
      <c r="K50" s="17"/>
      <c r="L50" s="17"/>
      <c r="M50" s="17"/>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row>
    <row r="51" spans="1:43">
      <c r="A51" s="16" t="s">
        <v>309</v>
      </c>
      <c r="B51" s="17"/>
      <c r="C51" s="17"/>
      <c r="D51" s="17"/>
      <c r="E51" s="17"/>
      <c r="F51" s="17"/>
      <c r="G51" s="17"/>
      <c r="H51" s="17"/>
      <c r="I51" s="17"/>
      <c r="J51" s="17"/>
      <c r="K51" s="17"/>
      <c r="L51" s="17"/>
      <c r="M51" s="17"/>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row>
    <row r="52" spans="1:43">
      <c r="A52" s="16" t="s">
        <v>310</v>
      </c>
      <c r="B52" s="17"/>
      <c r="C52" s="17"/>
      <c r="D52" s="17"/>
      <c r="E52" s="17"/>
      <c r="F52" s="17"/>
      <c r="G52" s="17"/>
      <c r="H52" s="17"/>
      <c r="I52" s="17"/>
      <c r="J52" s="17"/>
      <c r="K52" s="17"/>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row>
    <row r="53" spans="1:43">
      <c r="A53" s="16" t="s">
        <v>311</v>
      </c>
      <c r="B53" s="17"/>
      <c r="C53" s="17"/>
      <c r="D53" s="17"/>
      <c r="E53" s="17"/>
      <c r="F53" s="17"/>
      <c r="G53" s="17"/>
      <c r="H53" s="17"/>
      <c r="I53" s="17"/>
      <c r="J53" s="17"/>
      <c r="K53" s="17"/>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row>
    <row r="54" spans="1:43">
      <c r="A54" s="16" t="s">
        <v>312</v>
      </c>
      <c r="B54" s="17"/>
      <c r="C54" s="17"/>
      <c r="D54" s="17"/>
      <c r="E54" s="17"/>
      <c r="F54" s="17"/>
      <c r="G54" s="17"/>
      <c r="H54" s="17"/>
      <c r="I54" s="17"/>
      <c r="J54" s="17"/>
      <c r="K54" s="17"/>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row>
    <row r="55" spans="1:43">
      <c r="A55" s="16" t="s">
        <v>313</v>
      </c>
      <c r="B55" s="17"/>
      <c r="C55" s="17"/>
      <c r="D55" s="17"/>
      <c r="E55" s="17"/>
      <c r="F55" s="17"/>
      <c r="G55" s="17"/>
      <c r="H55" s="17"/>
      <c r="I55" s="17"/>
      <c r="J55" s="17"/>
      <c r="K55" s="17"/>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row>
    <row r="56" spans="1:43">
      <c r="A56" s="16" t="s">
        <v>314</v>
      </c>
      <c r="B56" s="17"/>
      <c r="C56" s="17"/>
      <c r="D56" s="17"/>
      <c r="E56" s="17"/>
      <c r="F56" s="17"/>
      <c r="G56" s="17"/>
      <c r="H56" s="17"/>
      <c r="I56" s="17"/>
      <c r="J56" s="17"/>
      <c r="K56" s="17"/>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row>
    <row r="57" spans="1:43">
      <c r="A57" s="16" t="s">
        <v>315</v>
      </c>
      <c r="B57" s="17"/>
      <c r="C57" s="17"/>
      <c r="D57" s="17"/>
      <c r="E57" s="17"/>
      <c r="F57" s="17"/>
      <c r="G57" s="17"/>
      <c r="H57" s="17"/>
      <c r="I57" s="17"/>
      <c r="J57" s="17"/>
      <c r="K57" s="17"/>
      <c r="L57" s="17"/>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row>
    <row r="58" spans="1:43">
      <c r="A58" s="16" t="s">
        <v>316</v>
      </c>
      <c r="B58" s="17"/>
      <c r="C58" s="17"/>
      <c r="D58" s="17"/>
      <c r="E58" s="17"/>
      <c r="F58" s="17"/>
      <c r="G58" s="17"/>
      <c r="H58" s="17"/>
      <c r="I58" s="17"/>
      <c r="J58" s="17"/>
      <c r="K58" s="17"/>
      <c r="L58" s="17"/>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row>
    <row r="59" spans="1:43">
      <c r="A59" s="16" t="s">
        <v>317</v>
      </c>
      <c r="B59" s="17"/>
      <c r="C59" s="17"/>
      <c r="D59" s="17"/>
      <c r="E59" s="17"/>
      <c r="F59" s="17"/>
      <c r="G59" s="17"/>
      <c r="H59" s="17"/>
      <c r="I59" s="17"/>
      <c r="J59" s="17"/>
      <c r="K59" s="17"/>
      <c r="L59" s="17"/>
      <c r="M59" s="17"/>
      <c r="N59" s="17"/>
      <c r="O59" s="17"/>
      <c r="P59" s="17"/>
      <c r="Q59" s="17"/>
      <c r="R59" s="17"/>
      <c r="S59" s="17"/>
      <c r="T59" s="17"/>
      <c r="U59" s="17"/>
      <c r="V59" s="17"/>
      <c r="W59" s="17"/>
      <c r="X59" s="17"/>
      <c r="Y59" s="17"/>
      <c r="Z59" s="17"/>
      <c r="AA59" s="17"/>
      <c r="AB59" s="17"/>
      <c r="AC59" s="17"/>
      <c r="AD59" s="17"/>
      <c r="AE59" s="17"/>
      <c r="AF59" s="17"/>
      <c r="AG59" s="17"/>
      <c r="AH59" s="17"/>
      <c r="AI59" s="17"/>
      <c r="AJ59" s="17"/>
      <c r="AK59" s="17"/>
      <c r="AL59" s="17"/>
      <c r="AM59" s="17"/>
      <c r="AN59" s="17"/>
      <c r="AO59" s="17"/>
      <c r="AP59" s="17"/>
      <c r="AQ59" s="17"/>
    </row>
    <row r="60" spans="1:43">
      <c r="A60" s="16" t="s">
        <v>318</v>
      </c>
      <c r="B60" s="17"/>
      <c r="C60" s="17"/>
      <c r="D60" s="17"/>
      <c r="E60" s="17"/>
      <c r="F60" s="17"/>
      <c r="G60" s="17"/>
      <c r="H60" s="17"/>
      <c r="I60" s="17"/>
      <c r="J60" s="17"/>
      <c r="K60" s="17"/>
      <c r="L60" s="17"/>
      <c r="M60" s="17"/>
      <c r="N60" s="17"/>
      <c r="O60" s="17"/>
      <c r="P60" s="17"/>
      <c r="Q60" s="17"/>
      <c r="R60" s="17"/>
      <c r="S60" s="17"/>
      <c r="T60" s="17"/>
      <c r="U60" s="17"/>
      <c r="V60" s="17"/>
      <c r="W60" s="17"/>
      <c r="X60" s="17"/>
      <c r="Y60" s="17"/>
      <c r="Z60" s="17"/>
      <c r="AA60" s="17"/>
      <c r="AB60" s="17"/>
      <c r="AC60" s="17"/>
      <c r="AD60" s="17"/>
      <c r="AE60" s="17"/>
      <c r="AF60" s="17"/>
      <c r="AG60" s="17"/>
      <c r="AH60" s="17"/>
      <c r="AI60" s="17"/>
      <c r="AJ60" s="17"/>
      <c r="AK60" s="17"/>
      <c r="AL60" s="17"/>
      <c r="AM60" s="17"/>
      <c r="AN60" s="17"/>
      <c r="AO60" s="17"/>
      <c r="AP60" s="17"/>
      <c r="AQ60" s="17"/>
    </row>
    <row r="61" spans="1:43">
      <c r="A61" s="16" t="s">
        <v>319</v>
      </c>
      <c r="B61" s="17"/>
      <c r="C61" s="17"/>
      <c r="D61" s="17"/>
      <c r="E61" s="17"/>
      <c r="F61" s="17"/>
      <c r="G61" s="17"/>
      <c r="H61" s="17"/>
      <c r="I61" s="17"/>
      <c r="J61" s="17"/>
      <c r="K61" s="17"/>
      <c r="L61" s="17"/>
      <c r="M61" s="17"/>
      <c r="N61" s="17"/>
      <c r="O61" s="17"/>
      <c r="P61" s="17"/>
      <c r="Q61" s="17"/>
      <c r="R61" s="17"/>
      <c r="S61" s="17"/>
      <c r="T61" s="17"/>
      <c r="U61" s="17"/>
      <c r="V61" s="17"/>
      <c r="W61" s="17"/>
      <c r="X61" s="17"/>
      <c r="Y61" s="17"/>
      <c r="Z61" s="17"/>
      <c r="AA61" s="17"/>
      <c r="AB61" s="17"/>
      <c r="AC61" s="17"/>
      <c r="AD61" s="17"/>
      <c r="AE61" s="17"/>
      <c r="AF61" s="17"/>
      <c r="AG61" s="17"/>
      <c r="AH61" s="17"/>
      <c r="AI61" s="17"/>
      <c r="AJ61" s="17"/>
      <c r="AK61" s="17"/>
      <c r="AL61" s="17"/>
      <c r="AM61" s="17"/>
      <c r="AN61" s="17"/>
      <c r="AO61" s="17"/>
      <c r="AP61" s="17"/>
      <c r="AQ61" s="17"/>
    </row>
    <row r="62" spans="1:43">
      <c r="A62" s="16" t="s">
        <v>320</v>
      </c>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row>
    <row r="63" spans="1:43">
      <c r="A63" s="16" t="s">
        <v>321</v>
      </c>
      <c r="B63" s="17"/>
      <c r="C63" s="17"/>
      <c r="D63" s="17"/>
      <c r="E63" s="17"/>
      <c r="F63" s="17"/>
      <c r="G63" s="17"/>
      <c r="H63" s="17"/>
      <c r="I63" s="17"/>
      <c r="J63" s="17"/>
      <c r="K63" s="17"/>
      <c r="L63" s="17"/>
      <c r="M63" s="17"/>
      <c r="N63" s="17"/>
      <c r="O63" s="17"/>
      <c r="P63" s="17"/>
      <c r="Q63" s="17"/>
      <c r="R63" s="17"/>
      <c r="S63" s="17"/>
      <c r="T63" s="17"/>
      <c r="U63" s="17"/>
      <c r="V63" s="17"/>
      <c r="W63" s="17"/>
      <c r="X63" s="17"/>
      <c r="Y63" s="17"/>
      <c r="Z63" s="17"/>
      <c r="AA63" s="17"/>
      <c r="AB63" s="17"/>
      <c r="AC63" s="17"/>
      <c r="AD63" s="17"/>
      <c r="AE63" s="17"/>
      <c r="AF63" s="17"/>
      <c r="AG63" s="17"/>
      <c r="AH63" s="17"/>
      <c r="AI63" s="17"/>
      <c r="AJ63" s="17"/>
      <c r="AK63" s="17"/>
      <c r="AL63" s="17"/>
      <c r="AM63" s="17"/>
      <c r="AN63" s="17"/>
      <c r="AO63" s="17"/>
      <c r="AP63" s="17"/>
      <c r="AQ63" s="17"/>
    </row>
    <row r="64" spans="1:43">
      <c r="A64" s="16" t="s">
        <v>322</v>
      </c>
      <c r="B64" s="17"/>
      <c r="C64" s="17"/>
      <c r="D64" s="17"/>
      <c r="E64" s="17"/>
      <c r="F64" s="17"/>
      <c r="G64" s="17"/>
      <c r="H64" s="17"/>
      <c r="I64" s="17"/>
      <c r="J64" s="17"/>
      <c r="K64" s="17"/>
      <c r="L64" s="17"/>
      <c r="M64" s="17"/>
      <c r="N64" s="17"/>
      <c r="O64" s="17"/>
      <c r="P64" s="17"/>
      <c r="Q64" s="17"/>
      <c r="R64" s="17"/>
      <c r="S64" s="17"/>
      <c r="T64" s="17"/>
      <c r="U64" s="17"/>
      <c r="V64" s="17"/>
      <c r="W64" s="17"/>
      <c r="X64" s="17"/>
      <c r="Y64" s="17"/>
      <c r="Z64" s="17"/>
      <c r="AA64" s="17"/>
      <c r="AB64" s="17"/>
      <c r="AC64" s="17"/>
      <c r="AD64" s="17"/>
      <c r="AE64" s="17"/>
      <c r="AF64" s="17"/>
      <c r="AG64" s="17"/>
      <c r="AH64" s="17"/>
      <c r="AI64" s="17"/>
      <c r="AJ64" s="17"/>
      <c r="AK64" s="17"/>
      <c r="AL64" s="17"/>
      <c r="AM64" s="17"/>
      <c r="AN64" s="17"/>
      <c r="AO64" s="17"/>
      <c r="AP64" s="17"/>
      <c r="AQ64" s="17"/>
    </row>
    <row r="65" spans="1:43">
      <c r="A65" s="16" t="s">
        <v>323</v>
      </c>
      <c r="B65" s="17"/>
      <c r="C65" s="17"/>
      <c r="D65" s="17"/>
      <c r="E65" s="17"/>
      <c r="F65" s="17"/>
      <c r="G65" s="17"/>
      <c r="H65" s="17"/>
      <c r="I65" s="17"/>
      <c r="J65" s="17"/>
      <c r="K65" s="17"/>
      <c r="L65" s="17"/>
      <c r="M65" s="17"/>
      <c r="N65" s="17"/>
      <c r="O65" s="17"/>
      <c r="P65" s="17"/>
      <c r="Q65" s="17"/>
      <c r="R65" s="17"/>
      <c r="S65" s="17"/>
      <c r="T65" s="17"/>
      <c r="U65" s="17"/>
      <c r="V65" s="17"/>
      <c r="W65" s="17"/>
      <c r="X65" s="17"/>
      <c r="Y65" s="17"/>
      <c r="Z65" s="17"/>
      <c r="AA65" s="17"/>
      <c r="AB65" s="17"/>
      <c r="AC65" s="17"/>
      <c r="AD65" s="17"/>
      <c r="AE65" s="17"/>
      <c r="AF65" s="17"/>
      <c r="AG65" s="17"/>
      <c r="AH65" s="17"/>
      <c r="AI65" s="17"/>
      <c r="AJ65" s="17"/>
      <c r="AK65" s="17"/>
      <c r="AL65" s="17"/>
      <c r="AM65" s="17"/>
      <c r="AN65" s="17"/>
      <c r="AO65" s="17"/>
      <c r="AP65" s="17"/>
      <c r="AQ65" s="17"/>
    </row>
    <row r="66" spans="1:43">
      <c r="A66" s="16" t="s">
        <v>324</v>
      </c>
      <c r="B66" s="17"/>
      <c r="C66" s="17"/>
      <c r="D66" s="17"/>
      <c r="E66" s="17"/>
      <c r="F66" s="17"/>
      <c r="G66" s="17"/>
      <c r="H66" s="17"/>
      <c r="I66" s="17"/>
      <c r="J66" s="17"/>
      <c r="K66" s="17"/>
      <c r="L66" s="17"/>
      <c r="M66" s="17"/>
      <c r="N66" s="17"/>
      <c r="O66" s="17"/>
      <c r="P66" s="17"/>
      <c r="Q66" s="17"/>
      <c r="R66" s="17"/>
      <c r="S66" s="17"/>
      <c r="T66" s="17"/>
      <c r="U66" s="17"/>
      <c r="V66" s="17"/>
      <c r="W66" s="17"/>
      <c r="X66" s="17"/>
      <c r="Y66" s="17"/>
      <c r="Z66" s="17"/>
      <c r="AA66" s="17"/>
      <c r="AB66" s="17"/>
      <c r="AC66" s="17"/>
      <c r="AD66" s="17"/>
      <c r="AE66" s="17"/>
      <c r="AF66" s="17"/>
      <c r="AG66" s="17"/>
      <c r="AH66" s="17"/>
      <c r="AI66" s="17"/>
      <c r="AJ66" s="17"/>
      <c r="AK66" s="17"/>
      <c r="AL66" s="17"/>
      <c r="AM66" s="17"/>
      <c r="AN66" s="17"/>
      <c r="AO66" s="17"/>
      <c r="AP66" s="17"/>
      <c r="AQ66" s="17"/>
    </row>
    <row r="67" spans="1:43">
      <c r="A67" s="16" t="s">
        <v>325</v>
      </c>
      <c r="B67" s="17"/>
      <c r="C67" s="17"/>
      <c r="D67" s="17"/>
      <c r="E67" s="17"/>
      <c r="F67" s="17"/>
      <c r="G67" s="17"/>
      <c r="H67" s="17"/>
      <c r="I67" s="17"/>
      <c r="J67" s="17"/>
      <c r="K67" s="17"/>
      <c r="L67" s="17"/>
      <c r="M67" s="17"/>
      <c r="N67" s="17"/>
      <c r="O67" s="17"/>
      <c r="P67" s="17"/>
      <c r="Q67" s="17"/>
      <c r="R67" s="17"/>
      <c r="S67" s="17"/>
      <c r="T67" s="17"/>
      <c r="U67" s="17"/>
      <c r="V67" s="17"/>
      <c r="W67" s="17"/>
      <c r="X67" s="17"/>
      <c r="Y67" s="17"/>
      <c r="Z67" s="17"/>
      <c r="AA67" s="17"/>
      <c r="AB67" s="17"/>
      <c r="AC67" s="17"/>
      <c r="AD67" s="17"/>
      <c r="AE67" s="17"/>
      <c r="AF67" s="17"/>
      <c r="AG67" s="17"/>
      <c r="AH67" s="17"/>
      <c r="AI67" s="17"/>
      <c r="AJ67" s="17"/>
      <c r="AK67" s="17"/>
      <c r="AL67" s="17"/>
      <c r="AM67" s="17"/>
      <c r="AN67" s="17"/>
      <c r="AO67" s="17"/>
      <c r="AP67" s="17"/>
      <c r="AQ67" s="17"/>
    </row>
    <row r="68" spans="1:43">
      <c r="A68" s="16" t="s">
        <v>326</v>
      </c>
      <c r="B68" s="17"/>
      <c r="C68" s="17"/>
      <c r="D68" s="17"/>
      <c r="E68" s="17"/>
      <c r="F68" s="17"/>
      <c r="G68" s="17"/>
      <c r="H68" s="17"/>
      <c r="I68" s="17"/>
      <c r="J68" s="17"/>
      <c r="K68" s="17"/>
      <c r="L68" s="17"/>
      <c r="M68" s="17"/>
      <c r="N68" s="17"/>
      <c r="O68" s="17"/>
      <c r="P68" s="17"/>
      <c r="Q68" s="17"/>
      <c r="R68" s="17"/>
      <c r="S68" s="17"/>
      <c r="T68" s="17"/>
      <c r="U68" s="17"/>
      <c r="V68" s="17"/>
      <c r="W68" s="17"/>
      <c r="X68" s="17"/>
      <c r="Y68" s="17"/>
      <c r="Z68" s="17"/>
      <c r="AA68" s="17"/>
      <c r="AB68" s="17"/>
      <c r="AC68" s="17"/>
      <c r="AD68" s="17"/>
      <c r="AE68" s="17"/>
      <c r="AF68" s="17"/>
      <c r="AG68" s="17"/>
      <c r="AH68" s="17"/>
      <c r="AI68" s="17"/>
      <c r="AJ68" s="17"/>
      <c r="AK68" s="17"/>
      <c r="AL68" s="17"/>
      <c r="AM68" s="17"/>
      <c r="AN68" s="17"/>
      <c r="AO68" s="17"/>
      <c r="AP68" s="17"/>
      <c r="AQ68" s="17"/>
    </row>
    <row r="69" spans="1:43">
      <c r="A69" s="16" t="s">
        <v>327</v>
      </c>
      <c r="B69" s="17"/>
      <c r="C69" s="17"/>
      <c r="D69" s="17"/>
      <c r="E69" s="17"/>
      <c r="F69" s="17"/>
      <c r="G69" s="17"/>
      <c r="H69" s="17"/>
      <c r="I69" s="17"/>
      <c r="J69" s="17"/>
      <c r="K69" s="17"/>
      <c r="L69" s="17"/>
      <c r="M69" s="17"/>
      <c r="N69" s="17"/>
      <c r="O69" s="17"/>
      <c r="P69" s="17"/>
      <c r="Q69" s="17"/>
      <c r="R69" s="17"/>
      <c r="S69" s="17"/>
      <c r="T69" s="17"/>
      <c r="U69" s="17"/>
      <c r="V69" s="17"/>
      <c r="W69" s="17"/>
      <c r="X69" s="17"/>
      <c r="Y69" s="17"/>
      <c r="Z69" s="17"/>
      <c r="AA69" s="17"/>
      <c r="AB69" s="17"/>
      <c r="AC69" s="17"/>
      <c r="AD69" s="17"/>
      <c r="AE69" s="17"/>
      <c r="AF69" s="17"/>
      <c r="AG69" s="17"/>
      <c r="AH69" s="17"/>
      <c r="AI69" s="17"/>
      <c r="AJ69" s="17"/>
      <c r="AK69" s="17"/>
      <c r="AL69" s="17"/>
      <c r="AM69" s="17"/>
      <c r="AN69" s="17"/>
      <c r="AO69" s="17"/>
      <c r="AP69" s="17"/>
      <c r="AQ69" s="17"/>
    </row>
    <row r="70" spans="1:43">
      <c r="A70" s="16" t="s">
        <v>328</v>
      </c>
      <c r="B70" s="17"/>
      <c r="C70" s="17"/>
      <c r="D70" s="17"/>
      <c r="E70" s="17"/>
      <c r="F70" s="17"/>
      <c r="G70" s="17"/>
      <c r="H70" s="17"/>
      <c r="I70" s="17"/>
      <c r="J70" s="17"/>
      <c r="K70" s="17"/>
      <c r="L70" s="17"/>
      <c r="M70" s="17"/>
      <c r="N70" s="17"/>
      <c r="O70" s="17"/>
      <c r="P70" s="17"/>
      <c r="Q70" s="17"/>
      <c r="R70" s="17"/>
      <c r="S70" s="17"/>
      <c r="T70" s="17"/>
      <c r="U70" s="17"/>
      <c r="V70" s="17"/>
      <c r="W70" s="17"/>
      <c r="X70" s="17"/>
      <c r="Y70" s="17"/>
      <c r="Z70" s="17"/>
      <c r="AA70" s="17"/>
      <c r="AB70" s="17"/>
      <c r="AC70" s="17"/>
      <c r="AD70" s="17"/>
      <c r="AE70" s="17"/>
      <c r="AF70" s="17"/>
      <c r="AG70" s="17"/>
      <c r="AH70" s="17"/>
      <c r="AI70" s="17"/>
      <c r="AJ70" s="17"/>
      <c r="AK70" s="17"/>
      <c r="AL70" s="17"/>
      <c r="AM70" s="17"/>
      <c r="AN70" s="17"/>
      <c r="AO70" s="17"/>
      <c r="AP70" s="17"/>
      <c r="AQ70" s="17"/>
    </row>
    <row r="71" spans="1:43">
      <c r="A71" s="16" t="s">
        <v>329</v>
      </c>
      <c r="B71" s="17"/>
      <c r="C71" s="17"/>
      <c r="D71" s="17"/>
      <c r="E71" s="17"/>
      <c r="F71" s="17"/>
      <c r="G71" s="17"/>
      <c r="H71" s="17"/>
      <c r="I71" s="17"/>
      <c r="J71" s="17"/>
      <c r="K71" s="17"/>
      <c r="L71" s="17"/>
      <c r="M71" s="17"/>
      <c r="N71" s="17"/>
      <c r="O71" s="17"/>
      <c r="P71" s="17"/>
      <c r="Q71" s="17"/>
      <c r="R71" s="17"/>
      <c r="S71" s="17"/>
      <c r="T71" s="17"/>
      <c r="U71" s="17"/>
      <c r="V71" s="17"/>
      <c r="W71" s="17"/>
      <c r="X71" s="17"/>
      <c r="Y71" s="17"/>
      <c r="Z71" s="17"/>
      <c r="AA71" s="17"/>
      <c r="AB71" s="17"/>
      <c r="AC71" s="17"/>
      <c r="AD71" s="17"/>
      <c r="AE71" s="17"/>
      <c r="AF71" s="17"/>
      <c r="AG71" s="17"/>
      <c r="AH71" s="17"/>
      <c r="AI71" s="17"/>
      <c r="AJ71" s="17"/>
      <c r="AK71" s="17"/>
      <c r="AL71" s="17"/>
      <c r="AM71" s="17"/>
      <c r="AN71" s="17"/>
      <c r="AO71" s="17"/>
      <c r="AP71" s="17"/>
      <c r="AQ71" s="17"/>
    </row>
    <row r="72" spans="1:43">
      <c r="A72" s="16" t="s">
        <v>330</v>
      </c>
      <c r="B72" s="17"/>
      <c r="C72" s="17"/>
      <c r="D72" s="17"/>
      <c r="E72" s="17"/>
      <c r="F72" s="17"/>
      <c r="G72" s="17"/>
      <c r="H72" s="17"/>
      <c r="I72" s="17"/>
      <c r="J72" s="17"/>
      <c r="K72" s="17"/>
      <c r="L72" s="17"/>
      <c r="M72" s="17"/>
      <c r="N72" s="17"/>
      <c r="O72" s="17"/>
      <c r="P72" s="17"/>
      <c r="Q72" s="17"/>
      <c r="R72" s="17"/>
      <c r="S72" s="17"/>
      <c r="T72" s="17"/>
      <c r="U72" s="17"/>
      <c r="V72" s="17"/>
      <c r="W72" s="17"/>
      <c r="X72" s="17"/>
      <c r="Y72" s="17"/>
      <c r="Z72" s="17"/>
      <c r="AA72" s="17"/>
      <c r="AB72" s="17"/>
      <c r="AC72" s="17"/>
      <c r="AD72" s="17"/>
      <c r="AE72" s="17"/>
      <c r="AF72" s="17"/>
      <c r="AG72" s="17"/>
      <c r="AH72" s="17"/>
      <c r="AI72" s="17"/>
      <c r="AJ72" s="17"/>
      <c r="AK72" s="17"/>
      <c r="AL72" s="17"/>
      <c r="AM72" s="17"/>
      <c r="AN72" s="17"/>
      <c r="AO72" s="17"/>
      <c r="AP72" s="17"/>
      <c r="AQ72" s="17"/>
    </row>
    <row r="73" spans="1:43">
      <c r="A73" s="16" t="s">
        <v>331</v>
      </c>
      <c r="B73" s="17"/>
      <c r="C73" s="17"/>
      <c r="D73" s="17"/>
      <c r="E73" s="17"/>
      <c r="F73" s="17"/>
      <c r="G73" s="17"/>
      <c r="H73" s="17"/>
      <c r="I73" s="17"/>
      <c r="J73" s="17"/>
      <c r="K73" s="17"/>
      <c r="L73" s="17"/>
      <c r="M73" s="17"/>
      <c r="N73" s="17"/>
      <c r="O73" s="17"/>
      <c r="P73" s="17"/>
      <c r="Q73" s="17"/>
      <c r="R73" s="17"/>
      <c r="S73" s="17"/>
      <c r="T73" s="17"/>
      <c r="U73" s="17"/>
      <c r="V73" s="17"/>
      <c r="W73" s="17"/>
      <c r="X73" s="17"/>
      <c r="Y73" s="17"/>
      <c r="Z73" s="17"/>
      <c r="AA73" s="17"/>
      <c r="AB73" s="17"/>
      <c r="AC73" s="17"/>
      <c r="AD73" s="17"/>
      <c r="AE73" s="17"/>
      <c r="AF73" s="17"/>
      <c r="AG73" s="17"/>
      <c r="AH73" s="17"/>
      <c r="AI73" s="17"/>
      <c r="AJ73" s="17"/>
      <c r="AK73" s="17"/>
      <c r="AL73" s="17"/>
      <c r="AM73" s="17"/>
      <c r="AN73" s="17"/>
      <c r="AO73" s="17"/>
      <c r="AP73" s="17"/>
      <c r="AQ73" s="17"/>
    </row>
    <row r="74" spans="1:43">
      <c r="A74" s="16" t="s">
        <v>332</v>
      </c>
      <c r="B74" s="17"/>
      <c r="C74" s="17"/>
      <c r="D74" s="17"/>
      <c r="E74" s="17"/>
      <c r="F74" s="17"/>
      <c r="G74" s="17"/>
      <c r="H74" s="17"/>
      <c r="I74" s="17"/>
      <c r="J74" s="17"/>
      <c r="K74" s="17"/>
      <c r="L74" s="17"/>
      <c r="M74" s="17"/>
      <c r="N74" s="17"/>
      <c r="O74" s="17"/>
      <c r="P74" s="17"/>
      <c r="Q74" s="17"/>
      <c r="R74" s="17"/>
      <c r="S74" s="17"/>
      <c r="T74" s="17"/>
      <c r="U74" s="17"/>
      <c r="V74" s="17"/>
      <c r="W74" s="17"/>
      <c r="X74" s="17"/>
      <c r="Y74" s="17"/>
      <c r="Z74" s="17"/>
      <c r="AA74" s="17"/>
      <c r="AB74" s="17"/>
      <c r="AC74" s="17"/>
      <c r="AD74" s="17"/>
      <c r="AE74" s="17"/>
      <c r="AF74" s="17"/>
      <c r="AG74" s="17"/>
      <c r="AH74" s="17"/>
      <c r="AI74" s="17"/>
      <c r="AJ74" s="17"/>
      <c r="AK74" s="17"/>
      <c r="AL74" s="17"/>
      <c r="AM74" s="17"/>
      <c r="AN74" s="17"/>
      <c r="AO74" s="17"/>
      <c r="AP74" s="17"/>
      <c r="AQ74" s="17"/>
    </row>
    <row r="75" spans="1:43">
      <c r="A75" s="16" t="s">
        <v>333</v>
      </c>
      <c r="B75" s="17"/>
      <c r="C75" s="17"/>
      <c r="D75" s="17"/>
      <c r="E75" s="17"/>
      <c r="F75" s="17"/>
      <c r="G75" s="17"/>
      <c r="H75" s="17"/>
      <c r="I75" s="17"/>
      <c r="J75" s="17"/>
      <c r="K75" s="17"/>
      <c r="L75" s="17"/>
      <c r="M75" s="17"/>
      <c r="N75" s="17"/>
      <c r="O75" s="17"/>
      <c r="P75" s="17"/>
      <c r="Q75" s="17"/>
      <c r="R75" s="17"/>
      <c r="S75" s="17"/>
      <c r="T75" s="17"/>
      <c r="U75" s="17"/>
      <c r="V75" s="17"/>
      <c r="W75" s="17"/>
      <c r="X75" s="17"/>
      <c r="Y75" s="17"/>
      <c r="Z75" s="17"/>
      <c r="AA75" s="17"/>
      <c r="AB75" s="17"/>
      <c r="AC75" s="17"/>
      <c r="AD75" s="17"/>
      <c r="AE75" s="17"/>
      <c r="AF75" s="17"/>
      <c r="AG75" s="17"/>
      <c r="AH75" s="17"/>
      <c r="AI75" s="17"/>
      <c r="AJ75" s="17"/>
      <c r="AK75" s="17"/>
      <c r="AL75" s="17"/>
      <c r="AM75" s="17"/>
      <c r="AN75" s="17"/>
      <c r="AO75" s="17"/>
      <c r="AP75" s="17"/>
      <c r="AQ75" s="17"/>
    </row>
    <row r="76" spans="1:43">
      <c r="A76" s="16" t="s">
        <v>334</v>
      </c>
      <c r="B76" s="17"/>
      <c r="C76" s="17"/>
      <c r="D76" s="17"/>
      <c r="E76" s="17"/>
      <c r="F76" s="17"/>
      <c r="G76" s="17"/>
      <c r="H76" s="17"/>
      <c r="I76" s="17"/>
      <c r="J76" s="17"/>
      <c r="K76" s="17"/>
      <c r="L76" s="17"/>
      <c r="M76" s="17"/>
      <c r="N76" s="17"/>
      <c r="O76" s="17"/>
      <c r="P76" s="17"/>
      <c r="Q76" s="17"/>
      <c r="R76" s="17"/>
      <c r="S76" s="17"/>
      <c r="T76" s="17"/>
      <c r="U76" s="17"/>
      <c r="V76" s="17"/>
      <c r="W76" s="17"/>
      <c r="X76" s="17"/>
      <c r="Y76" s="17"/>
      <c r="Z76" s="17"/>
      <c r="AA76" s="17"/>
      <c r="AB76" s="17"/>
      <c r="AC76" s="17"/>
      <c r="AD76" s="17"/>
      <c r="AE76" s="17"/>
      <c r="AF76" s="17"/>
      <c r="AG76" s="17"/>
      <c r="AH76" s="17"/>
      <c r="AI76" s="17"/>
      <c r="AJ76" s="17"/>
      <c r="AK76" s="17"/>
      <c r="AL76" s="17"/>
      <c r="AM76" s="17"/>
      <c r="AN76" s="17"/>
      <c r="AO76" s="17"/>
      <c r="AP76" s="17"/>
      <c r="AQ76" s="17"/>
    </row>
    <row r="77" spans="1:43">
      <c r="A77" s="16" t="s">
        <v>335</v>
      </c>
      <c r="B77" s="17"/>
      <c r="C77" s="17"/>
      <c r="D77" s="17"/>
      <c r="E77" s="17"/>
      <c r="F77" s="17"/>
      <c r="G77" s="17"/>
      <c r="H77" s="17"/>
      <c r="I77" s="17"/>
      <c r="J77" s="17"/>
      <c r="K77" s="17"/>
      <c r="L77" s="17"/>
      <c r="M77" s="17"/>
      <c r="N77" s="17"/>
      <c r="O77" s="17"/>
      <c r="P77" s="17"/>
      <c r="Q77" s="17"/>
      <c r="R77" s="17"/>
      <c r="S77" s="17"/>
      <c r="T77" s="17"/>
      <c r="U77" s="17"/>
      <c r="V77" s="17"/>
      <c r="W77" s="17"/>
      <c r="X77" s="17"/>
      <c r="Y77" s="17"/>
      <c r="Z77" s="17"/>
      <c r="AA77" s="17"/>
      <c r="AB77" s="17"/>
      <c r="AC77" s="17"/>
      <c r="AD77" s="17"/>
      <c r="AE77" s="17"/>
      <c r="AF77" s="17"/>
      <c r="AG77" s="17"/>
      <c r="AH77" s="17"/>
      <c r="AI77" s="17"/>
      <c r="AJ77" s="17"/>
      <c r="AK77" s="17"/>
      <c r="AL77" s="17"/>
      <c r="AM77" s="17"/>
      <c r="AN77" s="17"/>
      <c r="AO77" s="17"/>
      <c r="AP77" s="17"/>
      <c r="AQ77" s="17"/>
    </row>
    <row r="78" spans="1:43">
      <c r="A78" s="16" t="s">
        <v>336</v>
      </c>
      <c r="B78" s="17"/>
      <c r="C78" s="17"/>
      <c r="D78" s="17"/>
      <c r="E78" s="17"/>
      <c r="F78" s="17"/>
      <c r="G78" s="17"/>
      <c r="H78" s="17"/>
      <c r="I78" s="17"/>
      <c r="J78" s="17"/>
      <c r="K78" s="17"/>
      <c r="L78" s="17"/>
      <c r="M78" s="17"/>
      <c r="N78" s="17"/>
      <c r="O78" s="17"/>
      <c r="P78" s="17"/>
      <c r="Q78" s="17"/>
      <c r="R78" s="17"/>
      <c r="S78" s="17"/>
      <c r="T78" s="17"/>
      <c r="U78" s="17"/>
      <c r="V78" s="17"/>
      <c r="W78" s="17"/>
      <c r="X78" s="17"/>
      <c r="Y78" s="17"/>
      <c r="Z78" s="17"/>
      <c r="AA78" s="17"/>
      <c r="AB78" s="17"/>
      <c r="AC78" s="17"/>
      <c r="AD78" s="17"/>
      <c r="AE78" s="17"/>
      <c r="AF78" s="17"/>
      <c r="AG78" s="17"/>
      <c r="AH78" s="17"/>
      <c r="AI78" s="17"/>
      <c r="AJ78" s="17"/>
      <c r="AK78" s="17"/>
      <c r="AL78" s="17"/>
      <c r="AM78" s="17"/>
      <c r="AN78" s="17"/>
      <c r="AO78" s="17"/>
      <c r="AP78" s="17"/>
      <c r="AQ78" s="17"/>
    </row>
    <row r="79" spans="1:43">
      <c r="A79" s="16" t="s">
        <v>337</v>
      </c>
      <c r="B79" s="17"/>
      <c r="C79" s="17"/>
      <c r="D79" s="17"/>
      <c r="E79" s="17"/>
      <c r="F79" s="17"/>
      <c r="G79" s="17"/>
      <c r="H79" s="17"/>
      <c r="I79" s="17"/>
      <c r="J79" s="17"/>
      <c r="K79" s="17"/>
      <c r="L79" s="17"/>
      <c r="M79" s="17"/>
      <c r="N79" s="17"/>
      <c r="O79" s="17"/>
      <c r="P79" s="17"/>
      <c r="Q79" s="17"/>
      <c r="R79" s="17"/>
      <c r="S79" s="17"/>
      <c r="T79" s="17"/>
      <c r="U79" s="17"/>
      <c r="V79" s="17"/>
      <c r="W79" s="17"/>
      <c r="X79" s="17"/>
      <c r="Y79" s="17"/>
      <c r="Z79" s="17"/>
      <c r="AA79" s="17"/>
      <c r="AB79" s="17"/>
      <c r="AC79" s="17"/>
      <c r="AD79" s="17"/>
      <c r="AE79" s="17"/>
      <c r="AF79" s="17"/>
      <c r="AG79" s="17"/>
      <c r="AH79" s="17"/>
      <c r="AI79" s="17"/>
      <c r="AJ79" s="17"/>
      <c r="AK79" s="17"/>
      <c r="AL79" s="17"/>
      <c r="AM79" s="17"/>
      <c r="AN79" s="17"/>
      <c r="AO79" s="17"/>
      <c r="AP79" s="17"/>
      <c r="AQ79" s="17"/>
    </row>
    <row r="80" spans="1:43">
      <c r="A80" s="16" t="s">
        <v>338</v>
      </c>
      <c r="B80" s="17"/>
      <c r="C80" s="17"/>
      <c r="D80" s="17"/>
      <c r="E80" s="17"/>
      <c r="F80" s="17"/>
      <c r="G80" s="17"/>
      <c r="H80" s="17"/>
      <c r="I80" s="17"/>
      <c r="J80" s="17"/>
      <c r="K80" s="17"/>
      <c r="L80" s="17"/>
      <c r="M80" s="17"/>
      <c r="N80" s="17"/>
      <c r="O80" s="17"/>
      <c r="P80" s="17"/>
      <c r="Q80" s="17"/>
      <c r="R80" s="17"/>
      <c r="S80" s="17"/>
      <c r="T80" s="17"/>
      <c r="U80" s="17"/>
      <c r="V80" s="17"/>
      <c r="W80" s="17"/>
      <c r="X80" s="17"/>
      <c r="Y80" s="17"/>
      <c r="Z80" s="17"/>
      <c r="AA80" s="17"/>
      <c r="AB80" s="17"/>
      <c r="AC80" s="17"/>
      <c r="AD80" s="17"/>
      <c r="AE80" s="17"/>
      <c r="AF80" s="17"/>
      <c r="AG80" s="17"/>
      <c r="AH80" s="17"/>
      <c r="AI80" s="17"/>
      <c r="AJ80" s="17"/>
      <c r="AK80" s="17"/>
      <c r="AL80" s="17"/>
      <c r="AM80" s="17"/>
      <c r="AN80" s="17"/>
      <c r="AO80" s="17"/>
      <c r="AP80" s="17"/>
      <c r="AQ80" s="17"/>
    </row>
    <row r="81" spans="1:43">
      <c r="A81" s="16" t="s">
        <v>339</v>
      </c>
      <c r="B81" s="17"/>
      <c r="C81" s="17"/>
      <c r="D81" s="17"/>
      <c r="E81" s="17"/>
      <c r="F81" s="17"/>
      <c r="G81" s="17"/>
      <c r="H81" s="17"/>
      <c r="I81" s="17"/>
      <c r="J81" s="17"/>
      <c r="K81" s="17"/>
      <c r="L81" s="17"/>
      <c r="M81" s="17"/>
      <c r="N81" s="17"/>
      <c r="O81" s="17"/>
      <c r="P81" s="17"/>
      <c r="Q81" s="17"/>
      <c r="R81" s="17"/>
      <c r="S81" s="17"/>
      <c r="T81" s="17"/>
      <c r="U81" s="17"/>
      <c r="V81" s="17"/>
      <c r="W81" s="17"/>
      <c r="X81" s="17"/>
      <c r="Y81" s="17"/>
      <c r="Z81" s="17"/>
      <c r="AA81" s="17"/>
      <c r="AB81" s="17"/>
      <c r="AC81" s="17"/>
      <c r="AD81" s="17"/>
      <c r="AE81" s="17"/>
      <c r="AF81" s="17"/>
      <c r="AG81" s="17"/>
      <c r="AH81" s="17"/>
      <c r="AI81" s="17"/>
      <c r="AJ81" s="17"/>
      <c r="AK81" s="17"/>
      <c r="AL81" s="17"/>
      <c r="AM81" s="17"/>
      <c r="AN81" s="17"/>
      <c r="AO81" s="17"/>
      <c r="AP81" s="17"/>
      <c r="AQ81" s="17"/>
    </row>
    <row r="82" spans="1:43">
      <c r="A82" s="16" t="s">
        <v>340</v>
      </c>
      <c r="B82" s="17"/>
      <c r="C82" s="17"/>
      <c r="D82" s="17"/>
      <c r="E82" s="17"/>
      <c r="F82" s="17"/>
      <c r="G82" s="17"/>
      <c r="H82" s="17"/>
      <c r="I82" s="17"/>
      <c r="J82" s="17"/>
      <c r="K82" s="17"/>
      <c r="L82" s="17"/>
      <c r="M82" s="17"/>
      <c r="N82" s="17"/>
      <c r="O82" s="17"/>
      <c r="P82" s="17"/>
      <c r="Q82" s="17"/>
      <c r="R82" s="17"/>
      <c r="S82" s="17"/>
      <c r="T82" s="17"/>
      <c r="U82" s="17"/>
      <c r="V82" s="17"/>
      <c r="W82" s="17"/>
      <c r="X82" s="17"/>
      <c r="Y82" s="17"/>
      <c r="Z82" s="17"/>
      <c r="AA82" s="17"/>
      <c r="AB82" s="17"/>
      <c r="AC82" s="17"/>
      <c r="AD82" s="17"/>
      <c r="AE82" s="17"/>
      <c r="AF82" s="17"/>
      <c r="AG82" s="17"/>
      <c r="AH82" s="17"/>
      <c r="AI82" s="17"/>
      <c r="AJ82" s="17"/>
      <c r="AK82" s="17"/>
      <c r="AL82" s="17"/>
      <c r="AM82" s="17"/>
      <c r="AN82" s="17"/>
      <c r="AO82" s="17"/>
      <c r="AP82" s="17"/>
      <c r="AQ82" s="17"/>
    </row>
    <row r="83" spans="1:43">
      <c r="A83" s="16" t="s">
        <v>341</v>
      </c>
      <c r="B83" s="17"/>
      <c r="C83" s="17"/>
      <c r="D83" s="17"/>
      <c r="E83" s="17"/>
      <c r="F83" s="17"/>
      <c r="G83" s="17"/>
      <c r="H83" s="17"/>
      <c r="I83" s="17"/>
      <c r="J83" s="17"/>
      <c r="K83" s="17"/>
      <c r="L83" s="17"/>
      <c r="M83" s="17"/>
      <c r="N83" s="17"/>
      <c r="O83" s="17"/>
      <c r="P83" s="17"/>
      <c r="Q83" s="17"/>
      <c r="R83" s="17"/>
      <c r="S83" s="17"/>
      <c r="T83" s="17"/>
      <c r="U83" s="17"/>
      <c r="V83" s="17"/>
      <c r="W83" s="17"/>
      <c r="X83" s="17"/>
      <c r="Y83" s="17"/>
      <c r="Z83" s="17"/>
      <c r="AA83" s="17"/>
      <c r="AB83" s="17"/>
      <c r="AC83" s="17"/>
      <c r="AD83" s="17"/>
      <c r="AE83" s="17"/>
      <c r="AF83" s="17"/>
      <c r="AG83" s="17"/>
      <c r="AH83" s="17"/>
      <c r="AI83" s="17"/>
      <c r="AJ83" s="17"/>
      <c r="AK83" s="17"/>
      <c r="AL83" s="17"/>
      <c r="AM83" s="17"/>
      <c r="AN83" s="17"/>
      <c r="AO83" s="17"/>
      <c r="AP83" s="17"/>
      <c r="AQ83" s="17"/>
    </row>
    <row r="84" spans="1:43">
      <c r="A84" s="16" t="s">
        <v>342</v>
      </c>
      <c r="B84" s="17"/>
      <c r="C84" s="17"/>
      <c r="D84" s="17"/>
      <c r="E84" s="17"/>
      <c r="F84" s="17"/>
      <c r="G84" s="17"/>
      <c r="H84" s="17"/>
      <c r="I84" s="17"/>
      <c r="J84" s="17"/>
      <c r="K84" s="17"/>
      <c r="L84" s="17"/>
      <c r="M84" s="17"/>
      <c r="N84" s="17"/>
      <c r="O84" s="17"/>
      <c r="P84" s="17"/>
      <c r="Q84" s="17"/>
      <c r="R84" s="17"/>
      <c r="S84" s="17"/>
      <c r="T84" s="17"/>
      <c r="U84" s="17"/>
      <c r="V84" s="17"/>
      <c r="W84" s="17"/>
      <c r="X84" s="17"/>
      <c r="Y84" s="17"/>
      <c r="Z84" s="17"/>
      <c r="AA84" s="17"/>
      <c r="AB84" s="17"/>
      <c r="AC84" s="17"/>
      <c r="AD84" s="17"/>
      <c r="AE84" s="17"/>
      <c r="AF84" s="17"/>
      <c r="AG84" s="17"/>
      <c r="AH84" s="17"/>
      <c r="AI84" s="17"/>
      <c r="AJ84" s="17"/>
      <c r="AK84" s="17"/>
      <c r="AL84" s="17"/>
      <c r="AM84" s="17"/>
      <c r="AN84" s="17"/>
      <c r="AO84" s="17"/>
      <c r="AP84" s="17"/>
      <c r="AQ84" s="17"/>
    </row>
    <row r="85" spans="1:43">
      <c r="A85" s="16" t="s">
        <v>343</v>
      </c>
      <c r="B85" s="17"/>
      <c r="C85" s="17"/>
      <c r="D85" s="17"/>
      <c r="E85" s="17"/>
      <c r="F85" s="17"/>
      <c r="G85" s="17"/>
      <c r="H85" s="17"/>
      <c r="I85" s="17"/>
      <c r="J85" s="17"/>
      <c r="K85" s="17"/>
      <c r="L85" s="17"/>
      <c r="M85" s="17"/>
      <c r="N85" s="17"/>
      <c r="O85" s="17"/>
      <c r="P85" s="17"/>
      <c r="Q85" s="17"/>
      <c r="R85" s="17"/>
      <c r="S85" s="17"/>
      <c r="T85" s="17"/>
      <c r="U85" s="17"/>
      <c r="V85" s="17"/>
      <c r="W85" s="17"/>
      <c r="X85" s="17"/>
      <c r="Y85" s="17"/>
      <c r="Z85" s="17"/>
      <c r="AA85" s="17"/>
      <c r="AB85" s="17"/>
      <c r="AC85" s="17"/>
      <c r="AD85" s="17"/>
      <c r="AE85" s="17"/>
      <c r="AF85" s="17"/>
      <c r="AG85" s="17"/>
      <c r="AH85" s="17"/>
      <c r="AI85" s="17"/>
      <c r="AJ85" s="17"/>
      <c r="AK85" s="17"/>
      <c r="AL85" s="17"/>
      <c r="AM85" s="17"/>
      <c r="AN85" s="17"/>
      <c r="AO85" s="17"/>
      <c r="AP85" s="17"/>
      <c r="AQ85" s="17"/>
    </row>
    <row r="86" spans="1:43">
      <c r="A86" s="16" t="s">
        <v>344</v>
      </c>
      <c r="B86" s="17"/>
      <c r="C86" s="17"/>
      <c r="D86" s="17"/>
      <c r="E86" s="17"/>
      <c r="F86" s="17"/>
      <c r="G86" s="17"/>
      <c r="H86" s="17"/>
      <c r="I86" s="17"/>
      <c r="J86" s="17"/>
      <c r="K86" s="17"/>
      <c r="L86" s="17"/>
      <c r="M86" s="17"/>
      <c r="N86" s="17"/>
      <c r="O86" s="17"/>
      <c r="P86" s="17"/>
      <c r="Q86" s="17"/>
      <c r="R86" s="17"/>
      <c r="S86" s="17"/>
      <c r="T86" s="17"/>
      <c r="U86" s="17"/>
      <c r="V86" s="17"/>
      <c r="W86" s="17"/>
      <c r="X86" s="17"/>
      <c r="Y86" s="17"/>
      <c r="Z86" s="17"/>
      <c r="AA86" s="17"/>
      <c r="AB86" s="17"/>
      <c r="AC86" s="17"/>
      <c r="AD86" s="17"/>
      <c r="AE86" s="17"/>
      <c r="AF86" s="17"/>
      <c r="AG86" s="17"/>
      <c r="AH86" s="17"/>
      <c r="AI86" s="17"/>
      <c r="AJ86" s="17"/>
      <c r="AK86" s="17"/>
      <c r="AL86" s="17"/>
      <c r="AM86" s="17"/>
      <c r="AN86" s="17"/>
      <c r="AO86" s="17"/>
      <c r="AP86" s="17"/>
      <c r="AQ86" s="17"/>
    </row>
    <row r="87" spans="1:43">
      <c r="A87" s="16" t="s">
        <v>345</v>
      </c>
      <c r="B87" s="17"/>
      <c r="C87" s="17"/>
      <c r="D87" s="17"/>
      <c r="E87" s="17"/>
      <c r="F87" s="17"/>
      <c r="G87" s="17"/>
      <c r="H87" s="17"/>
      <c r="I87" s="17"/>
      <c r="J87" s="17"/>
      <c r="K87" s="17"/>
      <c r="L87" s="17"/>
      <c r="M87" s="17"/>
      <c r="N87" s="17"/>
      <c r="O87" s="17"/>
      <c r="P87" s="17"/>
      <c r="Q87" s="17"/>
      <c r="R87" s="17"/>
      <c r="S87" s="17"/>
      <c r="T87" s="17"/>
      <c r="U87" s="17"/>
      <c r="V87" s="17"/>
      <c r="W87" s="17"/>
      <c r="X87" s="17"/>
      <c r="Y87" s="17"/>
      <c r="Z87" s="17"/>
      <c r="AA87" s="17"/>
      <c r="AB87" s="17"/>
      <c r="AC87" s="17"/>
      <c r="AD87" s="17"/>
      <c r="AE87" s="17"/>
      <c r="AF87" s="17"/>
      <c r="AG87" s="17"/>
      <c r="AH87" s="17"/>
      <c r="AI87" s="17"/>
      <c r="AJ87" s="17"/>
      <c r="AK87" s="17"/>
      <c r="AL87" s="17"/>
      <c r="AM87" s="17"/>
      <c r="AN87" s="17"/>
      <c r="AO87" s="17"/>
      <c r="AP87" s="17"/>
      <c r="AQ87" s="17"/>
    </row>
    <row r="88" spans="1:43">
      <c r="A88" s="16" t="s">
        <v>346</v>
      </c>
      <c r="B88" s="17"/>
      <c r="C88" s="17"/>
      <c r="D88" s="17"/>
      <c r="E88" s="17"/>
      <c r="F88" s="17"/>
      <c r="G88" s="17"/>
      <c r="H88" s="17"/>
      <c r="I88" s="17"/>
      <c r="J88" s="17"/>
      <c r="K88" s="17"/>
      <c r="L88" s="17"/>
      <c r="M88" s="17"/>
      <c r="N88" s="17"/>
      <c r="O88" s="17"/>
      <c r="P88" s="17"/>
      <c r="Q88" s="17"/>
      <c r="R88" s="17"/>
      <c r="S88" s="17"/>
      <c r="T88" s="17"/>
      <c r="U88" s="17"/>
      <c r="V88" s="17"/>
      <c r="W88" s="17"/>
      <c r="X88" s="17"/>
      <c r="Y88" s="17"/>
      <c r="Z88" s="17"/>
      <c r="AA88" s="17"/>
      <c r="AB88" s="17"/>
      <c r="AC88" s="17"/>
      <c r="AD88" s="17"/>
      <c r="AE88" s="17"/>
      <c r="AF88" s="17"/>
      <c r="AG88" s="17"/>
      <c r="AH88" s="17"/>
      <c r="AI88" s="17"/>
      <c r="AJ88" s="17"/>
      <c r="AK88" s="17"/>
      <c r="AL88" s="17"/>
      <c r="AM88" s="17"/>
      <c r="AN88" s="17"/>
      <c r="AO88" s="17"/>
      <c r="AP88" s="17"/>
      <c r="AQ88" s="17"/>
    </row>
    <row r="89" spans="1:43">
      <c r="A89" s="16" t="s">
        <v>347</v>
      </c>
      <c r="B89" s="17"/>
      <c r="C89" s="17"/>
      <c r="D89" s="17"/>
      <c r="E89" s="17"/>
      <c r="F89" s="17"/>
      <c r="G89" s="17"/>
      <c r="H89" s="17"/>
      <c r="I89" s="17"/>
      <c r="J89" s="17"/>
      <c r="K89" s="17"/>
      <c r="L89" s="17"/>
      <c r="M89" s="17"/>
      <c r="N89" s="17"/>
      <c r="O89" s="17"/>
      <c r="P89" s="17"/>
      <c r="Q89" s="17"/>
      <c r="R89" s="17"/>
      <c r="S89" s="17"/>
      <c r="T89" s="17"/>
      <c r="U89" s="17"/>
      <c r="V89" s="17"/>
      <c r="W89" s="17"/>
      <c r="X89" s="17"/>
      <c r="Y89" s="17"/>
      <c r="Z89" s="17"/>
      <c r="AA89" s="17"/>
      <c r="AB89" s="17"/>
      <c r="AC89" s="17"/>
      <c r="AD89" s="17"/>
      <c r="AE89" s="17"/>
      <c r="AF89" s="17"/>
      <c r="AG89" s="17"/>
      <c r="AH89" s="17"/>
      <c r="AI89" s="17"/>
      <c r="AJ89" s="17"/>
      <c r="AK89" s="17"/>
      <c r="AL89" s="17"/>
      <c r="AM89" s="17"/>
      <c r="AN89" s="17"/>
      <c r="AO89" s="17"/>
      <c r="AP89" s="17"/>
      <c r="AQ89" s="17"/>
    </row>
    <row r="90" spans="1:43">
      <c r="A90" s="16" t="s">
        <v>348</v>
      </c>
      <c r="B90" s="17"/>
      <c r="C90" s="17"/>
      <c r="D90" s="17"/>
      <c r="E90" s="17"/>
      <c r="F90" s="17"/>
      <c r="G90" s="17"/>
      <c r="H90" s="17"/>
      <c r="I90" s="17"/>
      <c r="J90" s="17"/>
      <c r="K90" s="17"/>
      <c r="L90" s="17"/>
      <c r="M90" s="17"/>
      <c r="N90" s="17"/>
      <c r="O90" s="17"/>
      <c r="P90" s="17"/>
      <c r="Q90" s="17"/>
      <c r="R90" s="17"/>
      <c r="S90" s="17"/>
      <c r="T90" s="17"/>
      <c r="U90" s="17"/>
      <c r="V90" s="17"/>
      <c r="W90" s="17"/>
      <c r="X90" s="17"/>
      <c r="Y90" s="17"/>
      <c r="Z90" s="17"/>
      <c r="AA90" s="17"/>
      <c r="AB90" s="17"/>
      <c r="AC90" s="17"/>
      <c r="AD90" s="17"/>
      <c r="AE90" s="17"/>
      <c r="AF90" s="17"/>
      <c r="AG90" s="17"/>
      <c r="AH90" s="17"/>
      <c r="AI90" s="17"/>
      <c r="AJ90" s="17"/>
      <c r="AK90" s="17"/>
      <c r="AL90" s="17"/>
      <c r="AM90" s="17"/>
      <c r="AN90" s="17"/>
      <c r="AO90" s="17"/>
      <c r="AP90" s="17"/>
      <c r="AQ90" s="17"/>
    </row>
    <row r="91" spans="1:43">
      <c r="A91" s="16" t="s">
        <v>349</v>
      </c>
      <c r="B91" s="17"/>
      <c r="C91" s="17"/>
      <c r="D91" s="17"/>
      <c r="E91" s="17"/>
      <c r="F91" s="17"/>
      <c r="G91" s="17"/>
      <c r="H91" s="17"/>
      <c r="I91" s="17"/>
      <c r="J91" s="17"/>
      <c r="K91" s="17"/>
      <c r="L91" s="17"/>
      <c r="M91" s="17"/>
      <c r="N91" s="17"/>
      <c r="O91" s="17"/>
      <c r="P91" s="17"/>
      <c r="Q91" s="17"/>
      <c r="R91" s="17"/>
      <c r="S91" s="17"/>
      <c r="T91" s="17"/>
      <c r="U91" s="17"/>
      <c r="V91" s="17"/>
      <c r="W91" s="17"/>
      <c r="X91" s="17"/>
      <c r="Y91" s="17"/>
      <c r="Z91" s="17"/>
      <c r="AA91" s="17"/>
      <c r="AB91" s="17"/>
      <c r="AC91" s="17"/>
      <c r="AD91" s="17"/>
      <c r="AE91" s="17"/>
      <c r="AF91" s="17"/>
      <c r="AG91" s="17"/>
      <c r="AH91" s="17"/>
      <c r="AI91" s="17"/>
      <c r="AJ91" s="17"/>
      <c r="AK91" s="17"/>
      <c r="AL91" s="17"/>
      <c r="AM91" s="17"/>
      <c r="AN91" s="17"/>
      <c r="AO91" s="17"/>
      <c r="AP91" s="17"/>
      <c r="AQ91" s="17"/>
    </row>
    <row r="92" spans="1:43">
      <c r="A92" s="16" t="s">
        <v>350</v>
      </c>
      <c r="B92" s="17"/>
      <c r="C92" s="17"/>
      <c r="D92" s="17"/>
      <c r="E92" s="17"/>
      <c r="F92" s="17"/>
      <c r="G92" s="17"/>
      <c r="H92" s="17"/>
      <c r="I92" s="17"/>
      <c r="J92" s="17"/>
      <c r="K92" s="17"/>
      <c r="L92" s="17"/>
      <c r="M92" s="17"/>
      <c r="N92" s="17"/>
      <c r="O92" s="17"/>
      <c r="P92" s="17"/>
      <c r="Q92" s="17"/>
      <c r="R92" s="17"/>
      <c r="S92" s="17"/>
      <c r="T92" s="17"/>
      <c r="U92" s="17"/>
      <c r="V92" s="17"/>
      <c r="W92" s="17"/>
      <c r="X92" s="17"/>
      <c r="Y92" s="17"/>
      <c r="Z92" s="17"/>
      <c r="AA92" s="17"/>
      <c r="AB92" s="17"/>
      <c r="AC92" s="17"/>
      <c r="AD92" s="17"/>
      <c r="AE92" s="17"/>
      <c r="AF92" s="17"/>
      <c r="AG92" s="17"/>
      <c r="AH92" s="17"/>
      <c r="AI92" s="17"/>
      <c r="AJ92" s="17"/>
      <c r="AK92" s="17"/>
      <c r="AL92" s="17"/>
      <c r="AM92" s="17"/>
      <c r="AN92" s="17"/>
      <c r="AO92" s="17"/>
      <c r="AP92" s="17"/>
      <c r="AQ92" s="17"/>
    </row>
    <row r="93" spans="1:43">
      <c r="A93" s="16" t="s">
        <v>351</v>
      </c>
      <c r="B93" s="17"/>
      <c r="C93" s="17"/>
      <c r="D93" s="17"/>
      <c r="E93" s="17"/>
      <c r="F93" s="17"/>
      <c r="G93" s="17"/>
      <c r="H93" s="17"/>
      <c r="I93" s="17"/>
      <c r="J93" s="17"/>
      <c r="K93" s="17"/>
      <c r="L93" s="17"/>
      <c r="M93" s="17"/>
      <c r="N93" s="17"/>
      <c r="O93" s="17"/>
      <c r="P93" s="17"/>
      <c r="Q93" s="17"/>
      <c r="R93" s="17"/>
      <c r="S93" s="17"/>
      <c r="T93" s="17"/>
      <c r="U93" s="17"/>
      <c r="V93" s="17"/>
      <c r="W93" s="17"/>
      <c r="X93" s="17"/>
      <c r="Y93" s="17"/>
      <c r="Z93" s="17"/>
      <c r="AA93" s="17"/>
      <c r="AB93" s="17"/>
      <c r="AC93" s="17"/>
      <c r="AD93" s="17"/>
      <c r="AE93" s="17"/>
      <c r="AF93" s="17"/>
      <c r="AG93" s="17"/>
      <c r="AH93" s="17"/>
      <c r="AI93" s="17"/>
      <c r="AJ93" s="17"/>
      <c r="AK93" s="17"/>
      <c r="AL93" s="17"/>
      <c r="AM93" s="17"/>
      <c r="AN93" s="17"/>
      <c r="AO93" s="17"/>
      <c r="AP93" s="17"/>
      <c r="AQ93" s="17"/>
    </row>
    <row r="94" spans="1:43">
      <c r="A94" s="16" t="s">
        <v>352</v>
      </c>
      <c r="B94" s="17"/>
      <c r="C94" s="17"/>
      <c r="D94" s="17"/>
      <c r="E94" s="17"/>
      <c r="F94" s="17"/>
      <c r="G94" s="17"/>
      <c r="H94" s="17"/>
      <c r="I94" s="17"/>
      <c r="J94" s="17"/>
      <c r="K94" s="17"/>
      <c r="L94" s="17"/>
      <c r="M94" s="17"/>
      <c r="N94" s="17"/>
      <c r="O94" s="17"/>
      <c r="P94" s="17"/>
      <c r="Q94" s="17"/>
      <c r="R94" s="17"/>
      <c r="S94" s="17"/>
      <c r="T94" s="17"/>
      <c r="U94" s="17"/>
      <c r="V94" s="17"/>
      <c r="W94" s="17"/>
      <c r="X94" s="17"/>
      <c r="Y94" s="17"/>
      <c r="Z94" s="17"/>
      <c r="AA94" s="17"/>
      <c r="AB94" s="17"/>
      <c r="AC94" s="17"/>
      <c r="AD94" s="17"/>
      <c r="AE94" s="17"/>
      <c r="AF94" s="17"/>
      <c r="AG94" s="17"/>
      <c r="AH94" s="17"/>
      <c r="AI94" s="17"/>
      <c r="AJ94" s="17"/>
      <c r="AK94" s="17"/>
      <c r="AL94" s="17"/>
      <c r="AM94" s="17"/>
      <c r="AN94" s="17"/>
      <c r="AO94" s="17"/>
      <c r="AP94" s="17"/>
      <c r="AQ94" s="17"/>
    </row>
    <row r="95" spans="1:43">
      <c r="A95" s="16" t="s">
        <v>353</v>
      </c>
      <c r="B95" s="17"/>
      <c r="C95" s="17"/>
      <c r="D95" s="17"/>
      <c r="E95" s="17"/>
      <c r="F95" s="17"/>
      <c r="G95" s="17"/>
      <c r="H95" s="17"/>
      <c r="I95" s="17"/>
      <c r="J95" s="17"/>
      <c r="K95" s="17"/>
      <c r="L95" s="17"/>
      <c r="M95" s="17"/>
      <c r="N95" s="17"/>
      <c r="O95" s="17"/>
      <c r="P95" s="17"/>
      <c r="Q95" s="17"/>
      <c r="R95" s="17"/>
      <c r="S95" s="17"/>
      <c r="T95" s="17"/>
      <c r="U95" s="17"/>
      <c r="V95" s="17"/>
      <c r="W95" s="17"/>
      <c r="X95" s="17"/>
      <c r="Y95" s="17"/>
      <c r="Z95" s="17"/>
      <c r="AA95" s="17"/>
      <c r="AB95" s="17"/>
      <c r="AC95" s="17"/>
      <c r="AD95" s="17"/>
      <c r="AE95" s="17"/>
      <c r="AF95" s="17"/>
      <c r="AG95" s="17"/>
      <c r="AH95" s="17"/>
      <c r="AI95" s="17"/>
      <c r="AJ95" s="17"/>
      <c r="AK95" s="17"/>
      <c r="AL95" s="17"/>
      <c r="AM95" s="17"/>
      <c r="AN95" s="17"/>
      <c r="AO95" s="17"/>
      <c r="AP95" s="17"/>
      <c r="AQ95" s="17"/>
    </row>
    <row r="96" spans="1:43">
      <c r="A96" s="16" t="s">
        <v>354</v>
      </c>
      <c r="B96" s="17"/>
      <c r="C96" s="17"/>
      <c r="D96" s="17"/>
      <c r="E96" s="17"/>
      <c r="F96" s="17"/>
      <c r="G96" s="17"/>
      <c r="H96" s="17"/>
      <c r="I96" s="17"/>
      <c r="J96" s="17"/>
      <c r="K96" s="17"/>
      <c r="L96" s="17"/>
      <c r="M96" s="17"/>
      <c r="N96" s="17"/>
      <c r="O96" s="17"/>
      <c r="P96" s="17"/>
      <c r="Q96" s="17"/>
      <c r="R96" s="17"/>
      <c r="S96" s="17"/>
      <c r="T96" s="17"/>
      <c r="U96" s="17"/>
      <c r="V96" s="17"/>
      <c r="W96" s="17"/>
      <c r="X96" s="17"/>
      <c r="Y96" s="17"/>
      <c r="Z96" s="17"/>
      <c r="AA96" s="17"/>
      <c r="AB96" s="17"/>
      <c r="AC96" s="17"/>
      <c r="AD96" s="17"/>
      <c r="AE96" s="17"/>
      <c r="AF96" s="17"/>
      <c r="AG96" s="17"/>
      <c r="AH96" s="17"/>
      <c r="AI96" s="17"/>
      <c r="AJ96" s="17"/>
      <c r="AK96" s="17"/>
      <c r="AL96" s="17"/>
      <c r="AM96" s="17"/>
      <c r="AN96" s="17"/>
      <c r="AO96" s="17"/>
      <c r="AP96" s="17"/>
      <c r="AQ96" s="17"/>
    </row>
    <row r="97" spans="1:43">
      <c r="A97" s="16" t="s">
        <v>355</v>
      </c>
      <c r="B97" s="17"/>
      <c r="C97" s="17"/>
      <c r="D97" s="17"/>
      <c r="E97" s="17"/>
      <c r="F97" s="17"/>
      <c r="G97" s="17"/>
      <c r="H97" s="17"/>
      <c r="I97" s="17"/>
      <c r="J97" s="17"/>
      <c r="K97" s="17"/>
      <c r="L97" s="17"/>
      <c r="M97" s="17"/>
      <c r="N97" s="17"/>
      <c r="O97" s="17"/>
      <c r="P97" s="17"/>
      <c r="Q97" s="17"/>
      <c r="R97" s="17"/>
      <c r="S97" s="17"/>
      <c r="T97" s="17"/>
      <c r="U97" s="17"/>
      <c r="V97" s="17"/>
      <c r="W97" s="17"/>
      <c r="X97" s="17"/>
      <c r="Y97" s="17"/>
      <c r="Z97" s="17"/>
      <c r="AA97" s="17"/>
      <c r="AB97" s="17"/>
      <c r="AC97" s="17"/>
      <c r="AD97" s="17"/>
      <c r="AE97" s="17"/>
      <c r="AF97" s="17"/>
      <c r="AG97" s="17"/>
      <c r="AH97" s="17"/>
      <c r="AI97" s="17"/>
      <c r="AJ97" s="17"/>
      <c r="AK97" s="17"/>
      <c r="AL97" s="17"/>
      <c r="AM97" s="17"/>
      <c r="AN97" s="17"/>
      <c r="AO97" s="17"/>
      <c r="AP97" s="17"/>
      <c r="AQ97" s="17"/>
    </row>
    <row r="98" spans="1:43">
      <c r="A98" s="16" t="s">
        <v>356</v>
      </c>
      <c r="B98" s="17"/>
      <c r="C98" s="17"/>
      <c r="D98" s="17"/>
      <c r="E98" s="17"/>
      <c r="F98" s="17"/>
      <c r="G98" s="17"/>
      <c r="H98" s="17"/>
      <c r="I98" s="17"/>
      <c r="J98" s="17"/>
      <c r="K98" s="17"/>
      <c r="L98" s="17"/>
      <c r="M98" s="17"/>
      <c r="N98" s="17"/>
      <c r="O98" s="17"/>
      <c r="P98" s="17"/>
      <c r="Q98" s="17"/>
      <c r="R98" s="17"/>
      <c r="S98" s="17"/>
      <c r="T98" s="17"/>
      <c r="U98" s="17"/>
      <c r="V98" s="17"/>
      <c r="W98" s="17"/>
      <c r="X98" s="17"/>
      <c r="Y98" s="17"/>
      <c r="Z98" s="17"/>
      <c r="AA98" s="17"/>
      <c r="AB98" s="17"/>
      <c r="AC98" s="17"/>
      <c r="AD98" s="17"/>
      <c r="AE98" s="17"/>
      <c r="AF98" s="17"/>
      <c r="AG98" s="17"/>
      <c r="AH98" s="17"/>
      <c r="AI98" s="17"/>
      <c r="AJ98" s="17"/>
      <c r="AK98" s="17"/>
      <c r="AL98" s="17"/>
      <c r="AM98" s="17"/>
      <c r="AN98" s="17"/>
      <c r="AO98" s="17"/>
      <c r="AP98" s="17"/>
      <c r="AQ98" s="17"/>
    </row>
    <row r="99" spans="1:43">
      <c r="A99" s="16" t="s">
        <v>357</v>
      </c>
      <c r="B99" s="17"/>
      <c r="C99" s="17"/>
      <c r="D99" s="17"/>
      <c r="E99" s="17"/>
      <c r="F99" s="17"/>
      <c r="G99" s="17"/>
      <c r="H99" s="17"/>
      <c r="I99" s="17"/>
      <c r="J99" s="17"/>
      <c r="K99" s="17"/>
      <c r="L99" s="17"/>
      <c r="M99" s="17"/>
      <c r="N99" s="17"/>
      <c r="O99" s="17"/>
      <c r="P99" s="17"/>
      <c r="Q99" s="17"/>
      <c r="R99" s="17"/>
      <c r="S99" s="17"/>
      <c r="T99" s="17"/>
      <c r="U99" s="17"/>
      <c r="V99" s="17"/>
      <c r="W99" s="17"/>
      <c r="X99" s="17"/>
      <c r="Y99" s="17"/>
      <c r="Z99" s="17"/>
      <c r="AA99" s="17"/>
      <c r="AB99" s="17"/>
      <c r="AC99" s="17"/>
      <c r="AD99" s="17"/>
      <c r="AE99" s="17"/>
      <c r="AF99" s="17"/>
      <c r="AG99" s="17"/>
      <c r="AH99" s="17"/>
      <c r="AI99" s="17"/>
      <c r="AJ99" s="17"/>
      <c r="AK99" s="17"/>
      <c r="AL99" s="17"/>
      <c r="AM99" s="17"/>
      <c r="AN99" s="17"/>
      <c r="AO99" s="17"/>
      <c r="AP99" s="17"/>
      <c r="AQ99" s="17"/>
    </row>
    <row r="100" spans="1:43">
      <c r="A100" s="16" t="s">
        <v>358</v>
      </c>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c r="AA100" s="17"/>
      <c r="AB100" s="17"/>
      <c r="AC100" s="17"/>
      <c r="AD100" s="17"/>
      <c r="AE100" s="17"/>
      <c r="AF100" s="17"/>
      <c r="AG100" s="17"/>
      <c r="AH100" s="17"/>
      <c r="AI100" s="17"/>
      <c r="AJ100" s="17"/>
      <c r="AK100" s="17"/>
      <c r="AL100" s="17"/>
      <c r="AM100" s="17"/>
      <c r="AN100" s="17"/>
      <c r="AO100" s="17"/>
      <c r="AP100" s="17"/>
      <c r="AQ100" s="17"/>
    </row>
    <row r="101" spans="1:43">
      <c r="A101" s="16" t="s">
        <v>359</v>
      </c>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c r="AA101" s="17"/>
      <c r="AB101" s="17"/>
      <c r="AC101" s="17"/>
      <c r="AD101" s="17"/>
      <c r="AE101" s="17"/>
      <c r="AF101" s="17"/>
      <c r="AG101" s="17"/>
      <c r="AH101" s="17"/>
      <c r="AI101" s="17"/>
      <c r="AJ101" s="17"/>
      <c r="AK101" s="17"/>
      <c r="AL101" s="17"/>
      <c r="AM101" s="17"/>
      <c r="AN101" s="17"/>
      <c r="AO101" s="17"/>
      <c r="AP101" s="17"/>
      <c r="AQ101" s="17"/>
    </row>
    <row r="102" spans="1:43">
      <c r="A102" s="16" t="s">
        <v>360</v>
      </c>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c r="AA102" s="17"/>
      <c r="AB102" s="17"/>
      <c r="AC102" s="17"/>
      <c r="AD102" s="17"/>
      <c r="AE102" s="17"/>
      <c r="AF102" s="17"/>
      <c r="AG102" s="17"/>
      <c r="AH102" s="17"/>
      <c r="AI102" s="17"/>
      <c r="AJ102" s="17"/>
      <c r="AK102" s="17"/>
      <c r="AL102" s="17"/>
      <c r="AM102" s="17"/>
      <c r="AN102" s="17"/>
      <c r="AO102" s="17"/>
      <c r="AP102" s="17"/>
      <c r="AQ102" s="17"/>
    </row>
    <row r="103" spans="1:43">
      <c r="A103" s="16" t="s">
        <v>361</v>
      </c>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c r="AA103" s="17"/>
      <c r="AB103" s="17"/>
      <c r="AC103" s="17"/>
      <c r="AD103" s="17"/>
      <c r="AE103" s="17"/>
      <c r="AF103" s="17"/>
      <c r="AG103" s="17"/>
      <c r="AH103" s="17"/>
      <c r="AI103" s="17"/>
      <c r="AJ103" s="17"/>
      <c r="AK103" s="17"/>
      <c r="AL103" s="17"/>
      <c r="AM103" s="17"/>
      <c r="AN103" s="17"/>
      <c r="AO103" s="17"/>
      <c r="AP103" s="17"/>
      <c r="AQ103" s="17"/>
    </row>
  </sheetData>
  <phoneticPr fontId="32"/>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940A851728B5BE498B0F576A2E4ED5AD" ma:contentTypeVersion="6" ma:contentTypeDescription="新しいドキュメントを作成します。" ma:contentTypeScope="" ma:versionID="488e5d13afc29c3fcae2ae519e5e782f">
  <xsd:schema xmlns:xsd="http://www.w3.org/2001/XMLSchema" xmlns:xs="http://www.w3.org/2001/XMLSchema" xmlns:p="http://schemas.microsoft.com/office/2006/metadata/properties" xmlns:ns2="cf773b39-6df5-4b98-af6c-046cccf9cff0" targetNamespace="http://schemas.microsoft.com/office/2006/metadata/properties" ma:root="true" ma:fieldsID="8b542dd4dce0fa49819499ae5ffa202d" ns2:_="">
    <xsd:import namespace="cf773b39-6df5-4b98-af6c-046cccf9cff0"/>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f773b39-6df5-4b98-af6c-046cccf9cf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C978747-64C5-4795-8FDD-64B4F111E7B7}">
  <ds:schemaRefs>
    <ds:schemaRef ds:uri="http://schemas.microsoft.com/sharepoint/v3/contenttype/forms"/>
  </ds:schemaRefs>
</ds:datastoreItem>
</file>

<file path=customXml/itemProps2.xml><?xml version="1.0" encoding="utf-8"?>
<ds:datastoreItem xmlns:ds="http://schemas.openxmlformats.org/officeDocument/2006/customXml" ds:itemID="{EBF7DF2B-DA5F-4EC7-B06E-03FFE09F46AB}">
  <ds:schemaRefs>
    <ds:schemaRef ds:uri="http://purl.org/dc/elements/1.1/"/>
    <ds:schemaRef ds:uri="http://schemas.openxmlformats.org/package/2006/metadata/core-properties"/>
    <ds:schemaRef ds:uri="http://schemas.microsoft.com/office/2006/documentManagement/types"/>
    <ds:schemaRef ds:uri="http://www.w3.org/XML/1998/namespace"/>
    <ds:schemaRef ds:uri="http://schemas.microsoft.com/office/2006/metadata/properties"/>
    <ds:schemaRef ds:uri="http://purl.org/dc/dcmitype/"/>
    <ds:schemaRef ds:uri="http://schemas.microsoft.com/office/infopath/2007/PartnerControls"/>
    <ds:schemaRef ds:uri="cf773b39-6df5-4b98-af6c-046cccf9cff0"/>
    <ds:schemaRef ds:uri="http://purl.org/dc/terms/"/>
  </ds:schemaRefs>
</ds:datastoreItem>
</file>

<file path=customXml/itemProps3.xml><?xml version="1.0" encoding="utf-8"?>
<ds:datastoreItem xmlns:ds="http://schemas.openxmlformats.org/officeDocument/2006/customXml" ds:itemID="{3F17059B-275D-432F-BE08-336F610DD7F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f773b39-6df5-4b98-af6c-046cccf9cff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60</vt:i4>
      </vt:variant>
    </vt:vector>
  </HeadingPairs>
  <TitlesOfParts>
    <vt:vector size="66" baseType="lpstr">
      <vt:lpstr>目次</vt:lpstr>
      <vt:lpstr>01.変更届</vt:lpstr>
      <vt:lpstr>02.専任宅地建物取引士変更届</vt:lpstr>
      <vt:lpstr>base</vt:lpstr>
      <vt:lpstr>daisei</vt:lpstr>
      <vt:lpstr>sentori</vt:lpstr>
      <vt:lpstr>change</vt:lpstr>
      <vt:lpstr>daihyo_after_type</vt:lpstr>
      <vt:lpstr>daihyo_before_type</vt:lpstr>
      <vt:lpstr>daihyo_nm</vt:lpstr>
      <vt:lpstr>daihyo2_after_type</vt:lpstr>
      <vt:lpstr>daihyo2_before_type</vt:lpstr>
      <vt:lpstr>daisei</vt:lpstr>
      <vt:lpstr>input_date</vt:lpstr>
      <vt:lpstr>license_count</vt:lpstr>
      <vt:lpstr>license_date</vt:lpstr>
      <vt:lpstr>license_from</vt:lpstr>
      <vt:lpstr>license_nm</vt:lpstr>
      <vt:lpstr>license_no</vt:lpstr>
      <vt:lpstr>license_to</vt:lpstr>
      <vt:lpstr>new_email1</vt:lpstr>
      <vt:lpstr>new_email2</vt:lpstr>
      <vt:lpstr>new_industry</vt:lpstr>
      <vt:lpstr>new_shogo_kn</vt:lpstr>
      <vt:lpstr>new_shogo_nm</vt:lpstr>
      <vt:lpstr>new_siten_kn</vt:lpstr>
      <vt:lpstr>new_siten_nm</vt:lpstr>
      <vt:lpstr>new_szt_bnt</vt:lpstr>
      <vt:lpstr>new_szt_cs</vt:lpstr>
      <vt:lpstr>new_szt_fax</vt:lpstr>
      <vt:lpstr>new_szt_skg</vt:lpstr>
      <vt:lpstr>new_szt_tat</vt:lpstr>
      <vt:lpstr>new_szt_tdfk</vt:lpstr>
      <vt:lpstr>new_szt_tel</vt:lpstr>
      <vt:lpstr>new_szt_zip</vt:lpstr>
      <vt:lpstr>old_email1</vt:lpstr>
      <vt:lpstr>old_email2</vt:lpstr>
      <vt:lpstr>old_industry</vt:lpstr>
      <vt:lpstr>old_shogo_kn</vt:lpstr>
      <vt:lpstr>old_shogo_nm</vt:lpstr>
      <vt:lpstr>old_siten_kn</vt:lpstr>
      <vt:lpstr>old_siten_nm</vt:lpstr>
      <vt:lpstr>old_szt_bnt</vt:lpstr>
      <vt:lpstr>old_szt_cs</vt:lpstr>
      <vt:lpstr>old_szt_fax</vt:lpstr>
      <vt:lpstr>old_szt_skg</vt:lpstr>
      <vt:lpstr>old_szt_tat</vt:lpstr>
      <vt:lpstr>old_szt_tdfk</vt:lpstr>
      <vt:lpstr>old_szt_tel</vt:lpstr>
      <vt:lpstr>old_szt_zip</vt:lpstr>
      <vt:lpstr>'01.変更届'!Print_Area</vt:lpstr>
      <vt:lpstr>'02.専任宅地建物取引士変更届'!Print_Area</vt:lpstr>
      <vt:lpstr>seirei_after_type</vt:lpstr>
      <vt:lpstr>seirei_before_type</vt:lpstr>
      <vt:lpstr>sentori</vt:lpstr>
      <vt:lpstr>shogo_nm</vt:lpstr>
      <vt:lpstr>stn</vt:lpstr>
      <vt:lpstr>stn_cd</vt:lpstr>
      <vt:lpstr>szt_bnt</vt:lpstr>
      <vt:lpstr>szt_cs</vt:lpstr>
      <vt:lpstr>szt_skg</vt:lpstr>
      <vt:lpstr>szt_tat</vt:lpstr>
      <vt:lpstr>szt_tdfk</vt:lpstr>
      <vt:lpstr>szt_tel</vt:lpstr>
      <vt:lpstr>szt_zip</vt:lpstr>
      <vt:lpstr>tou_cd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全日岐阜</dc:creator>
  <cp:lastModifiedBy>岐阜 全日</cp:lastModifiedBy>
  <cp:lastPrinted>2022-07-28T00:22:00Z</cp:lastPrinted>
  <dcterms:created xsi:type="dcterms:W3CDTF">2013-02-13T08:59:26Z</dcterms:created>
  <dcterms:modified xsi:type="dcterms:W3CDTF">2025-11-19T01:09:23Z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0x010100940A851728B5BE498B0F576A2E4ED5AD</vt:lpwstr>
  </property>
</Properties>
</file>